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Congress Spending Comparison - " sheetId="1" r:id="rId1"/>
    <sheet name="Road to Destruction - Projected" sheetId="2" r:id="rId2"/>
    <sheet name="20th Century Pres - Presidents" sheetId="3" r:id="rId3"/>
    <sheet name="Historical Interest  - Interest" sheetId="4" r:id="rId4"/>
    <sheet name="FY Compare - Table 1" sheetId="5" r:id="rId5"/>
    <sheet name="Sheet 10 - Table 1" sheetId="6" r:id="rId6"/>
    <sheet name="Unemployment Rates - Table 1" sheetId="7" r:id="rId7"/>
  </sheets>
  <definedNames/>
  <calcPr fullCalcOnLoad="1"/>
</workbook>
</file>

<file path=xl/sharedStrings.xml><?xml version="1.0" encoding="utf-8"?>
<sst xmlns="http://schemas.openxmlformats.org/spreadsheetml/2006/main" count="298" uniqueCount="133">
  <si>
    <t>YEAR  IN OFFICE</t>
  </si>
  <si>
    <t>#1 VALUE</t>
  </si>
  <si>
    <t>DEBT ADDED</t>
  </si>
  <si>
    <t>CONTROL OF CONGRESS</t>
  </si>
  <si>
    <t>#2 VALUE</t>
  </si>
  <si>
    <t>#3 VALUE</t>
  </si>
  <si>
    <t xml:space="preserve">DEBT ADDED </t>
  </si>
  <si>
    <t>Debt Inherited</t>
  </si>
  <si>
    <t>←Democrats</t>
  </si>
  <si>
    <t>←Republicans</t>
  </si>
  <si>
    <t>Bad</t>
  </si>
  <si>
    <t>Fair</t>
  </si>
  <si>
    <t xml:space="preserve"> </t>
  </si>
  <si>
    <t>Good</t>
  </si>
  <si>
    <t>Excellent</t>
  </si>
  <si>
    <t>Best</t>
  </si>
  <si>
    <t>N/A</t>
  </si>
  <si>
    <t>Total Debt added</t>
  </si>
  <si>
    <t>Annual average</t>
  </si>
  <si>
    <t>Annual Average</t>
  </si>
  <si>
    <t>Sub totals for Democrats</t>
  </si>
  <si>
    <t>Sub totals for Republicans</t>
  </si>
  <si>
    <t>Debt at End of Year</t>
  </si>
  <si>
    <t xml:space="preserve">Grand Total </t>
  </si>
  <si>
    <t xml:space="preserve">  </t>
  </si>
  <si>
    <t>Democrats</t>
  </si>
  <si>
    <t>Republicans</t>
  </si>
  <si>
    <t>Year</t>
  </si>
  <si>
    <t>National Debt</t>
  </si>
  <si>
    <t>Interest Rate</t>
  </si>
  <si>
    <t>Amount of Interest Rate</t>
  </si>
  <si>
    <t>Projected US Income</t>
  </si>
  <si>
    <t>Interest per Day</t>
  </si>
  <si>
    <t>President</t>
  </si>
  <si>
    <t>Years in Office</t>
  </si>
  <si>
    <t>Average</t>
  </si>
  <si>
    <t>Total in Todays Money</t>
  </si>
  <si>
    <t>Average in Todays Money</t>
  </si>
  <si>
    <t>Theodore Roosevelt</t>
  </si>
  <si>
    <t>William Taft</t>
  </si>
  <si>
    <t>Woodrow Wilson</t>
  </si>
  <si>
    <t>Warren Harding</t>
  </si>
  <si>
    <t>Calvin Coolidge</t>
  </si>
  <si>
    <t>Herbert Hoover</t>
  </si>
  <si>
    <t>Franklin Roosevelt</t>
  </si>
  <si>
    <t>Harry Truman</t>
  </si>
  <si>
    <t>Dwight Eisenhower</t>
  </si>
  <si>
    <t>John Kennedy</t>
  </si>
  <si>
    <t>Lyndon Johnson</t>
  </si>
  <si>
    <t>Richard Nixon</t>
  </si>
  <si>
    <t>Gerald Ford</t>
  </si>
  <si>
    <t>Jimmy Carter</t>
  </si>
  <si>
    <t>Ronald Reagan</t>
  </si>
  <si>
    <t>George H.W. Bush</t>
  </si>
  <si>
    <t>Bill Clinton</t>
  </si>
  <si>
    <t>George W. Bush</t>
  </si>
  <si>
    <t>Barack Obama</t>
  </si>
  <si>
    <t>Total Years</t>
  </si>
  <si>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</si>
  <si>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</si>
  <si>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</si>
  <si>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</si>
  <si>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</si>
  <si>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</si>
  <si>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</si>
  <si>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</si>
  <si>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</si>
  <si>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</si>
  <si>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</si>
  <si>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</si>
  <si>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</si>
  <si>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Overall Average</t>
  </si>
  <si>
    <t>Debt at End of  FY Year</t>
  </si>
  <si>
    <t>PRESIDENT</t>
  </si>
  <si>
    <t>REPUBLICAN</t>
  </si>
  <si>
    <t>DEMOCRAT</t>
  </si>
  <si>
    <t>REPUBLICAN DEBT</t>
  </si>
  <si>
    <t>DEMOCRAT DEBT</t>
  </si>
  <si>
    <t>TEDDY ROOSEVELT</t>
  </si>
  <si>
    <t>1903-1908</t>
  </si>
  <si>
    <t>Taft</t>
  </si>
  <si>
    <t>1909-1910</t>
  </si>
  <si>
    <t>1911-1912</t>
  </si>
  <si>
    <t>Wilson</t>
  </si>
  <si>
    <t>1919-1920</t>
  </si>
  <si>
    <t>1913-1918</t>
  </si>
  <si>
    <t>Harding</t>
  </si>
  <si>
    <t>1921-1924</t>
  </si>
  <si>
    <t>Coolidge</t>
  </si>
  <si>
    <t>1925-1928</t>
  </si>
  <si>
    <t>Hoover</t>
  </si>
  <si>
    <t>1929-1930</t>
  </si>
  <si>
    <t>1931-1932</t>
  </si>
  <si>
    <t>FDR</t>
  </si>
  <si>
    <t>1933-1946</t>
  </si>
  <si>
    <t>Truman</t>
  </si>
  <si>
    <t>1947-1948</t>
  </si>
  <si>
    <t>1949-1951</t>
  </si>
  <si>
    <t>Eisenhower</t>
  </si>
  <si>
    <t>1953-1954</t>
  </si>
  <si>
    <t>1955-1960</t>
  </si>
  <si>
    <t>Kennedy</t>
  </si>
  <si>
    <t>1961-1963</t>
  </si>
  <si>
    <t>LBJ</t>
  </si>
  <si>
    <t>1963-1968</t>
  </si>
  <si>
    <t>Nixon</t>
  </si>
  <si>
    <t>1969-1973</t>
  </si>
  <si>
    <t>Ford</t>
  </si>
  <si>
    <t>1975-1976</t>
  </si>
  <si>
    <t>Carter</t>
  </si>
  <si>
    <t>1977-1980</t>
  </si>
  <si>
    <t>Reagan</t>
  </si>
  <si>
    <t>1981-1988</t>
  </si>
  <si>
    <t>GHW Bush</t>
  </si>
  <si>
    <t>1989-1991</t>
  </si>
  <si>
    <t>Clinton</t>
  </si>
  <si>
    <t>1995-2000</t>
  </si>
  <si>
    <t>1993-1994</t>
  </si>
  <si>
    <t>GWB</t>
  </si>
  <si>
    <t>2001-2006</t>
  </si>
  <si>
    <t>2007-2008</t>
  </si>
  <si>
    <t>Obama</t>
  </si>
  <si>
    <t>2011-2012</t>
  </si>
  <si>
    <t>2009-2010</t>
  </si>
  <si>
    <t>MONTH</t>
  </si>
  <si>
    <t>REAGAN</t>
  </si>
  <si>
    <t>GHW BUSH</t>
  </si>
  <si>
    <t>CLINTON</t>
  </si>
  <si>
    <t>GW BUSH</t>
  </si>
  <si>
    <t>OBAMA</t>
  </si>
  <si>
    <t>Jun</t>
  </si>
  <si>
    <t>Jul</t>
  </si>
  <si>
    <t>Sep</t>
  </si>
</sst>
</file>

<file path=xl/styles.xml><?xml version="1.0" encoding="utf-8"?>
<styleSheet xmlns="http://schemas.openxmlformats.org/spreadsheetml/2006/main">
  <numFmts count="5">
    <numFmt numFmtId="59" formatCode="$#,##0.00"/>
    <numFmt numFmtId="60" formatCode="#,##0.0000"/>
    <numFmt numFmtId="61" formatCode="#,##0.00%"/>
    <numFmt numFmtId="62" formatCode="$#,##0"/>
    <numFmt numFmtId="63" formatCode="#,##0.000%"/>
  </numFmts>
  <fonts count="2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  <font>
      <sz val="12"/>
      <color indexed="9"/>
      <name val="Helvetica Neue"/>
      <family val="0"/>
    </font>
    <font>
      <sz val="12"/>
      <color indexed="14"/>
      <name val="Verdana"/>
      <family val="0"/>
    </font>
    <font>
      <sz val="11"/>
      <color indexed="8"/>
      <name val="Helvetica"/>
      <family val="0"/>
    </font>
    <font>
      <sz val="11"/>
      <color indexed="14"/>
      <name val="Verdana"/>
      <family val="0"/>
    </font>
    <font>
      <sz val="11"/>
      <color indexed="8"/>
      <name val="Verdana"/>
      <family val="0"/>
    </font>
    <font>
      <sz val="11"/>
      <color indexed="8"/>
      <name val="Times"/>
      <family val="0"/>
    </font>
    <font>
      <sz val="11"/>
      <color indexed="9"/>
      <name val="Verdana"/>
      <family val="0"/>
    </font>
    <font>
      <sz val="12"/>
      <color indexed="8"/>
      <name val="Times"/>
      <family val="0"/>
    </font>
    <font>
      <b/>
      <sz val="20"/>
      <color indexed="11"/>
      <name val="Helvetica Neue"/>
      <family val="0"/>
    </font>
    <font>
      <sz val="14"/>
      <color indexed="9"/>
      <name val="Helvetica Neue"/>
      <family val="0"/>
    </font>
    <font>
      <sz val="18"/>
      <color indexed="8"/>
      <name val="Helvetica Neue"/>
      <family val="0"/>
    </font>
    <font>
      <sz val="11"/>
      <color indexed="25"/>
      <name val="Verdana"/>
      <family val="0"/>
    </font>
    <font>
      <sz val="11"/>
      <color indexed="25"/>
      <name val="Helvetica Neue"/>
      <family val="0"/>
    </font>
    <font>
      <sz val="24"/>
      <color indexed="8"/>
      <name val="Helvetica Neue"/>
      <family val="0"/>
    </font>
    <font>
      <sz val="12"/>
      <color indexed="8"/>
      <name val="Helvetica"/>
      <family val="0"/>
    </font>
    <font>
      <sz val="18"/>
      <color indexed="9"/>
      <name val="Helvetica Neue"/>
      <family val="0"/>
    </font>
    <font>
      <sz val="13"/>
      <color indexed="8"/>
      <name val="Helvetica Neue"/>
      <family val="0"/>
    </font>
    <font>
      <b/>
      <sz val="13"/>
      <color indexed="8"/>
      <name val="Helvetica Neue"/>
      <family val="0"/>
    </font>
    <font>
      <sz val="11"/>
      <color indexed="11"/>
      <name val="Helvetica Neue"/>
      <family val="0"/>
    </font>
  </fonts>
  <fills count="2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</fills>
  <borders count="40">
    <border>
      <left/>
      <right/>
      <top/>
      <bottom/>
      <diagonal/>
    </border>
    <border>
      <left>
        <color indexed="11"/>
      </left>
      <right style="thick">
        <color indexed="11"/>
      </right>
      <top>
        <color indexed="11"/>
      </top>
      <bottom style="thick">
        <color indexed="11"/>
      </bottom>
    </border>
    <border>
      <left style="thick">
        <color indexed="11"/>
      </left>
      <right>
        <color indexed="11"/>
      </right>
      <top>
        <color indexed="11"/>
      </top>
      <bottom style="thick">
        <color indexed="11"/>
      </bottom>
    </border>
    <border>
      <left style="thick">
        <color indexed="11"/>
      </left>
      <right style="thick">
        <color indexed="11"/>
      </right>
      <top>
        <color indexed="11"/>
      </top>
      <bottom style="thick">
        <color indexed="11"/>
      </bottom>
    </border>
    <border>
      <left>
        <color indexed="11"/>
      </left>
      <right>
        <color indexed="11"/>
      </right>
      <top>
        <color indexed="11"/>
      </top>
      <bottom style="thick">
        <color indexed="11"/>
      </bottom>
    </border>
    <border>
      <left>
        <color indexed="11"/>
      </left>
      <right style="medium">
        <color indexed="11"/>
      </right>
      <top>
        <color indexed="11"/>
      </top>
      <bottom style="thick">
        <color indexed="11"/>
      </bottom>
    </border>
    <border>
      <left>
        <color indexed="11"/>
      </left>
      <right style="thick">
        <color indexed="11"/>
      </right>
      <top style="thick">
        <color indexed="11"/>
      </top>
      <bottom>
        <color indexed="11"/>
      </bottom>
    </border>
    <border>
      <left style="thick">
        <color indexed="11"/>
      </left>
      <right style="thin">
        <color indexed="11"/>
      </right>
      <top style="thick">
        <color indexed="11"/>
      </top>
      <bottom style="thin">
        <color indexed="11"/>
      </bottom>
    </border>
    <border>
      <left style="thin">
        <color indexed="11"/>
      </left>
      <right style="thick">
        <color indexed="11"/>
      </right>
      <top style="thick">
        <color indexed="11"/>
      </top>
      <bottom style="thin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n">
        <color indexed="11"/>
      </bottom>
    </border>
    <border>
      <left style="thick">
        <color indexed="11"/>
      </left>
      <right style="thin">
        <color indexed="11"/>
      </right>
      <top style="thick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thick">
        <color indexed="11"/>
      </top>
      <bottom style="thin">
        <color indexed="11"/>
      </bottom>
    </border>
    <border>
      <left>
        <color indexed="11"/>
      </left>
      <right style="thick">
        <color indexed="11"/>
      </right>
      <top>
        <color indexed="11"/>
      </top>
      <bottom>
        <color indexed="11"/>
      </bottom>
    </border>
    <border>
      <left style="thick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11"/>
      </right>
      <top style="thin">
        <color indexed="11"/>
      </top>
      <bottom style="thin">
        <color indexed="11"/>
      </bottom>
    </border>
    <border>
      <left style="thick">
        <color indexed="11"/>
      </left>
      <right style="thick">
        <color indexed="11"/>
      </right>
      <top style="thin">
        <color indexed="11"/>
      </top>
      <bottom style="thin">
        <color indexed="11"/>
      </bottom>
    </border>
    <border>
      <left style="thick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ck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ck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ck">
        <color indexed="11"/>
      </right>
      <top style="thin">
        <color indexed="11"/>
      </top>
      <bottom>
        <color indexed="11"/>
      </bottom>
    </border>
    <border>
      <left style="thick">
        <color indexed="11"/>
      </left>
      <right style="thick">
        <color indexed="11"/>
      </right>
      <top style="thin">
        <color indexed="11"/>
      </top>
      <bottom>
        <color indexed="11"/>
      </bottom>
    </border>
    <border>
      <left style="thick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ck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>
        <color indexed="11"/>
      </right>
      <top style="thick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9"/>
      </bottom>
    </border>
    <border>
      <left style="thick">
        <color indexed="11"/>
      </left>
      <right style="thin">
        <color indexed="29"/>
      </right>
      <top style="thin">
        <color indexed="11"/>
      </top>
      <bottom style="thin">
        <color indexed="1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2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59" fontId="2" fillId="2" borderId="1" xfId="0" applyNumberFormat="1" applyFont="1" applyFill="1" applyBorder="1" applyAlignment="1">
      <alignment horizontal="left" vertical="center" wrapText="1"/>
    </xf>
    <xf numFmtId="59" fontId="2" fillId="2" borderId="2" xfId="0" applyNumberFormat="1" applyFont="1" applyFill="1" applyBorder="1" applyAlignment="1">
      <alignment horizontal="left" vertical="center" wrapText="1"/>
    </xf>
    <xf numFmtId="59" fontId="2" fillId="2" borderId="3" xfId="0" applyNumberFormat="1" applyFont="1" applyFill="1" applyBorder="1" applyAlignment="1">
      <alignment horizontal="left" vertical="center" wrapText="1"/>
    </xf>
    <xf numFmtId="59" fontId="2" fillId="2" borderId="4" xfId="0" applyNumberFormat="1" applyFont="1" applyFill="1" applyBorder="1" applyAlignment="1">
      <alignment horizontal="left" vertical="center" wrapText="1"/>
    </xf>
    <xf numFmtId="59" fontId="2" fillId="2" borderId="5" xfId="0" applyNumberFormat="1" applyFont="1" applyFill="1" applyBorder="1" applyAlignment="1">
      <alignment horizontal="left" vertical="center" wrapText="1"/>
    </xf>
    <xf numFmtId="59" fontId="3" fillId="3" borderId="6" xfId="0" applyNumberFormat="1" applyFont="1" applyFill="1" applyBorder="1" applyAlignment="1">
      <alignment horizontal="left" vertical="top" wrapText="1"/>
    </xf>
    <xf numFmtId="59" fontId="1" fillId="4" borderId="7" xfId="0" applyNumberFormat="1" applyFont="1" applyFill="1" applyBorder="1" applyAlignment="1">
      <alignment vertical="top" wrapText="1"/>
    </xf>
    <xf numFmtId="59" fontId="4" fillId="5" borderId="8" xfId="0" applyNumberFormat="1" applyFont="1" applyFill="1" applyBorder="1" applyAlignment="1">
      <alignment horizontal="left" vertical="top" wrapText="1"/>
    </xf>
    <xf numFmtId="59" fontId="1" fillId="4" borderId="9" xfId="0" applyNumberFormat="1" applyFont="1" applyFill="1" applyBorder="1" applyAlignment="1">
      <alignment vertical="top" wrapText="1"/>
    </xf>
    <xf numFmtId="59" fontId="1" fillId="4" borderId="10" xfId="0" applyNumberFormat="1" applyFont="1" applyFill="1" applyBorder="1" applyAlignment="1">
      <alignment vertical="top" wrapText="1"/>
    </xf>
    <xf numFmtId="59" fontId="1" fillId="4" borderId="11" xfId="0" applyNumberFormat="1" applyFont="1" applyFill="1" applyBorder="1" applyAlignment="1">
      <alignment vertical="top" wrapText="1"/>
    </xf>
    <xf numFmtId="59" fontId="4" fillId="5" borderId="11" xfId="0" applyNumberFormat="1" applyFont="1" applyFill="1" applyBorder="1" applyAlignment="1">
      <alignment horizontal="left" vertical="top" wrapText="1"/>
    </xf>
    <xf numFmtId="59" fontId="1" fillId="4" borderId="12" xfId="0" applyNumberFormat="1" applyFont="1" applyFill="1" applyBorder="1" applyAlignment="1">
      <alignment vertical="top" wrapText="1"/>
    </xf>
    <xf numFmtId="3" fontId="3" fillId="3" borderId="13" xfId="0" applyNumberFormat="1" applyFont="1" applyFill="1" applyBorder="1" applyAlignment="1">
      <alignment horizontal="left" vertical="top" wrapText="1"/>
    </xf>
    <xf numFmtId="59" fontId="1" fillId="4" borderId="14" xfId="0" applyNumberFormat="1" applyFont="1" applyFill="1" applyBorder="1" applyAlignment="1">
      <alignment vertical="top" wrapText="1"/>
    </xf>
    <xf numFmtId="59" fontId="3" fillId="4" borderId="15" xfId="0" applyNumberFormat="1" applyFont="1" applyFill="1" applyBorder="1" applyAlignment="1">
      <alignment horizontal="left" vertical="top" wrapText="1"/>
    </xf>
    <xf numFmtId="59" fontId="1" fillId="6" borderId="16" xfId="0" applyNumberFormat="1" applyFont="1" applyFill="1" applyBorder="1" applyAlignment="1">
      <alignment vertical="top" wrapText="1"/>
    </xf>
    <xf numFmtId="59" fontId="1" fillId="4" borderId="17" xfId="0" applyNumberFormat="1" applyFont="1" applyFill="1" applyBorder="1" applyAlignment="1">
      <alignment vertical="top" wrapText="1"/>
    </xf>
    <xf numFmtId="59" fontId="5" fillId="7" borderId="18" xfId="0" applyNumberFormat="1" applyFont="1" applyFill="1" applyBorder="1" applyAlignment="1">
      <alignment horizontal="left" vertical="top" wrapText="1"/>
    </xf>
    <xf numFmtId="59" fontId="3" fillId="4" borderId="18" xfId="0" applyNumberFormat="1" applyFont="1" applyFill="1" applyBorder="1" applyAlignment="1">
      <alignment horizontal="left" vertical="top" wrapText="1"/>
    </xf>
    <xf numFmtId="59" fontId="1" fillId="6" borderId="18" xfId="0" applyNumberFormat="1" applyFont="1" applyFill="1" applyBorder="1" applyAlignment="1">
      <alignment vertical="top" wrapText="1"/>
    </xf>
    <xf numFmtId="59" fontId="1" fillId="4" borderId="19" xfId="0" applyNumberFormat="1" applyFont="1" applyFill="1" applyBorder="1" applyAlignment="1">
      <alignment vertical="top" wrapText="1"/>
    </xf>
    <xf numFmtId="59" fontId="5" fillId="7" borderId="16" xfId="0" applyNumberFormat="1" applyFont="1" applyFill="1" applyBorder="1" applyAlignment="1">
      <alignment horizontal="left" vertical="top" wrapText="1"/>
    </xf>
    <xf numFmtId="59" fontId="1" fillId="4" borderId="19" xfId="0" applyNumberFormat="1" applyFont="1" applyFill="1" applyBorder="1" applyAlignment="1">
      <alignment horizontal="left" vertical="top" wrapText="1"/>
    </xf>
    <xf numFmtId="59" fontId="1" fillId="4" borderId="18" xfId="0" applyNumberFormat="1" applyFont="1" applyFill="1" applyBorder="1" applyAlignment="1">
      <alignment vertical="top" wrapText="1"/>
    </xf>
    <xf numFmtId="4" fontId="3" fillId="4" borderId="18" xfId="0" applyNumberFormat="1" applyFont="1" applyFill="1" applyBorder="1" applyAlignment="1">
      <alignment horizontal="left" vertical="top" wrapText="1"/>
    </xf>
    <xf numFmtId="59" fontId="3" fillId="3" borderId="13" xfId="0" applyNumberFormat="1" applyFont="1" applyFill="1" applyBorder="1" applyAlignment="1">
      <alignment horizontal="left" vertical="top" wrapText="1"/>
    </xf>
    <xf numFmtId="59" fontId="3" fillId="8" borderId="15" xfId="0" applyNumberFormat="1" applyFont="1" applyFill="1" applyBorder="1" applyAlignment="1">
      <alignment horizontal="left" vertical="top" wrapText="1"/>
    </xf>
    <xf numFmtId="59" fontId="1" fillId="4" borderId="16" xfId="0" applyNumberFormat="1" applyFont="1" applyFill="1" applyBorder="1" applyAlignment="1">
      <alignment horizontal="center" vertical="top" wrapText="1"/>
    </xf>
    <xf numFmtId="59" fontId="1" fillId="4" borderId="18" xfId="0" applyNumberFormat="1" applyFont="1" applyFill="1" applyBorder="1" applyAlignment="1">
      <alignment horizontal="center" vertical="top" wrapText="1"/>
    </xf>
    <xf numFmtId="59" fontId="3" fillId="8" borderId="18" xfId="0" applyNumberFormat="1" applyFont="1" applyFill="1" applyBorder="1" applyAlignment="1">
      <alignment horizontal="left" vertical="top" wrapText="1"/>
    </xf>
    <xf numFmtId="59" fontId="3" fillId="6" borderId="13" xfId="0" applyNumberFormat="1" applyFont="1" applyFill="1" applyBorder="1" applyAlignment="1">
      <alignment horizontal="left" vertical="top" wrapText="1"/>
    </xf>
    <xf numFmtId="59" fontId="3" fillId="6" borderId="15" xfId="0" applyNumberFormat="1" applyFont="1" applyFill="1" applyBorder="1" applyAlignment="1">
      <alignment horizontal="left" vertical="top" wrapText="1"/>
    </xf>
    <xf numFmtId="59" fontId="1" fillId="4" borderId="16" xfId="0" applyNumberFormat="1" applyFont="1" applyFill="1" applyBorder="1" applyAlignment="1">
      <alignment vertical="top" wrapText="1"/>
    </xf>
    <xf numFmtId="59" fontId="3" fillId="6" borderId="18" xfId="0" applyNumberFormat="1" applyFont="1" applyFill="1" applyBorder="1" applyAlignment="1">
      <alignment horizontal="left" vertical="top" wrapText="1"/>
    </xf>
    <xf numFmtId="59" fontId="3" fillId="7" borderId="13" xfId="0" applyNumberFormat="1" applyFont="1" applyFill="1" applyBorder="1" applyAlignment="1">
      <alignment horizontal="left" vertical="top" wrapText="1"/>
    </xf>
    <xf numFmtId="59" fontId="3" fillId="7" borderId="15" xfId="0" applyNumberFormat="1" applyFont="1" applyFill="1" applyBorder="1" applyAlignment="1">
      <alignment horizontal="left" vertical="top" wrapText="1"/>
    </xf>
    <xf numFmtId="59" fontId="3" fillId="9" borderId="18" xfId="0" applyNumberFormat="1" applyFont="1" applyFill="1" applyBorder="1" applyAlignment="1">
      <alignment horizontal="left" vertical="top" wrapText="1"/>
    </xf>
    <xf numFmtId="59" fontId="6" fillId="4" borderId="15" xfId="0" applyNumberFormat="1" applyFont="1" applyFill="1" applyBorder="1" applyAlignment="1">
      <alignment horizontal="left" vertical="top" wrapText="1"/>
    </xf>
    <xf numFmtId="59" fontId="7" fillId="4" borderId="18" xfId="0" applyNumberFormat="1" applyFont="1" applyFill="1" applyBorder="1" applyAlignment="1">
      <alignment horizontal="left" vertical="top" wrapText="1"/>
    </xf>
    <xf numFmtId="59" fontId="8" fillId="4" borderId="18" xfId="0" applyNumberFormat="1" applyFont="1" applyFill="1" applyBorder="1" applyAlignment="1">
      <alignment horizontal="left" vertical="top" wrapText="1"/>
    </xf>
    <xf numFmtId="59" fontId="9" fillId="4" borderId="18" xfId="0" applyNumberFormat="1" applyFont="1" applyFill="1" applyBorder="1" applyAlignment="1">
      <alignment horizontal="left" vertical="top" wrapText="1"/>
    </xf>
    <xf numFmtId="59" fontId="6" fillId="4" borderId="18" xfId="0" applyNumberFormat="1" applyFont="1" applyFill="1" applyBorder="1" applyAlignment="1">
      <alignment horizontal="right" vertical="top" wrapText="1"/>
    </xf>
    <xf numFmtId="60" fontId="7" fillId="4" borderId="18" xfId="0" applyNumberFormat="1" applyFont="1" applyFill="1" applyBorder="1" applyAlignment="1">
      <alignment horizontal="left" vertical="top" wrapText="1"/>
    </xf>
    <xf numFmtId="59" fontId="9" fillId="4" borderId="18" xfId="0" applyNumberFormat="1" applyFont="1" applyFill="1" applyBorder="1" applyAlignment="1">
      <alignment vertical="top" wrapText="1"/>
    </xf>
    <xf numFmtId="59" fontId="10" fillId="4" borderId="18" xfId="0" applyNumberFormat="1" applyFont="1" applyFill="1" applyBorder="1" applyAlignment="1">
      <alignment horizontal="left" vertical="top" wrapText="1"/>
    </xf>
    <xf numFmtId="59" fontId="3" fillId="10" borderId="13" xfId="0" applyNumberFormat="1" applyFont="1" applyFill="1" applyBorder="1" applyAlignment="1">
      <alignment horizontal="left" vertical="top" wrapText="1"/>
    </xf>
    <xf numFmtId="59" fontId="3" fillId="4" borderId="15" xfId="0" applyNumberFormat="1" applyFont="1" applyFill="1" applyBorder="1" applyAlignment="1">
      <alignment vertical="top" wrapText="1"/>
    </xf>
    <xf numFmtId="59" fontId="3" fillId="10" borderId="15" xfId="0" applyNumberFormat="1" applyFont="1" applyFill="1" applyBorder="1" applyAlignment="1">
      <alignment vertical="top" wrapText="1"/>
    </xf>
    <xf numFmtId="59" fontId="3" fillId="6" borderId="15" xfId="0" applyNumberFormat="1" applyFont="1" applyFill="1" applyBorder="1" applyAlignment="1">
      <alignment vertical="top" wrapText="1"/>
    </xf>
    <xf numFmtId="59" fontId="1" fillId="4" borderId="20" xfId="0" applyNumberFormat="1" applyFont="1" applyFill="1" applyBorder="1" applyAlignment="1">
      <alignment vertical="top" wrapText="1"/>
    </xf>
    <xf numFmtId="59" fontId="3" fillId="6" borderId="21" xfId="0" applyNumberFormat="1" applyFont="1" applyFill="1" applyBorder="1" applyAlignment="1">
      <alignment vertical="top" wrapText="1"/>
    </xf>
    <xf numFmtId="59" fontId="1" fillId="4" borderId="21" xfId="0" applyNumberFormat="1" applyFont="1" applyFill="1" applyBorder="1" applyAlignment="1">
      <alignment vertical="top" wrapText="1"/>
    </xf>
    <xf numFmtId="59" fontId="1" fillId="4" borderId="22" xfId="0" applyNumberFormat="1" applyFont="1" applyFill="1" applyBorder="1" applyAlignment="1">
      <alignment vertical="top" wrapText="1"/>
    </xf>
    <xf numFmtId="59" fontId="3" fillId="7" borderId="23" xfId="0" applyNumberFormat="1" applyFont="1" applyFill="1" applyBorder="1" applyAlignment="1">
      <alignment vertical="top" wrapText="1"/>
    </xf>
    <xf numFmtId="59" fontId="1" fillId="4" borderId="24" xfId="0" applyNumberFormat="1" applyFont="1" applyFill="1" applyBorder="1" applyAlignment="1">
      <alignment vertical="top" wrapText="1"/>
    </xf>
    <xf numFmtId="59" fontId="1" fillId="4" borderId="25" xfId="0" applyNumberFormat="1" applyFont="1" applyFill="1" applyBorder="1" applyAlignment="1">
      <alignment vertical="top" wrapText="1"/>
    </xf>
    <xf numFmtId="59" fontId="3" fillId="7" borderId="26" xfId="0" applyNumberFormat="1" applyFont="1" applyFill="1" applyBorder="1" applyAlignment="1">
      <alignment vertical="top" wrapText="1"/>
    </xf>
    <xf numFmtId="59" fontId="1" fillId="4" borderId="26" xfId="0" applyNumberFormat="1" applyFont="1" applyFill="1" applyBorder="1" applyAlignment="1">
      <alignment vertical="top" wrapText="1"/>
    </xf>
    <xf numFmtId="59" fontId="1" fillId="4" borderId="27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11" borderId="4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top" wrapText="1"/>
    </xf>
    <xf numFmtId="0" fontId="1" fillId="4" borderId="7" xfId="0" applyNumberFormat="1" applyFont="1" applyFill="1" applyBorder="1" applyAlignment="1">
      <alignment vertical="top" wrapText="1"/>
    </xf>
    <xf numFmtId="0" fontId="1" fillId="4" borderId="28" xfId="0" applyNumberFormat="1" applyFont="1" applyFill="1" applyBorder="1" applyAlignment="1">
      <alignment vertical="top" wrapText="1"/>
    </xf>
    <xf numFmtId="59" fontId="6" fillId="4" borderId="28" xfId="0" applyNumberFormat="1" applyFont="1" applyFill="1" applyBorder="1" applyAlignment="1">
      <alignment horizontal="left" vertical="top" wrapText="1"/>
    </xf>
    <xf numFmtId="59" fontId="6" fillId="4" borderId="29" xfId="0" applyNumberFormat="1" applyFont="1" applyFill="1" applyBorder="1" applyAlignment="1">
      <alignment horizontal="left" vertical="top" wrapText="1"/>
    </xf>
    <xf numFmtId="0" fontId="1" fillId="3" borderId="13" xfId="0" applyNumberFormat="1" applyFont="1" applyFill="1" applyBorder="1" applyAlignment="1">
      <alignment horizontal="left" vertical="top" wrapText="1"/>
    </xf>
    <xf numFmtId="59" fontId="4" fillId="12" borderId="14" xfId="0" applyNumberFormat="1" applyFont="1" applyFill="1" applyBorder="1" applyAlignment="1">
      <alignment horizontal="left" vertical="top" wrapText="1"/>
    </xf>
    <xf numFmtId="61" fontId="3" fillId="4" borderId="30" xfId="0" applyNumberFormat="1" applyFont="1" applyFill="1" applyBorder="1" applyAlignment="1">
      <alignment horizontal="center" vertical="top" wrapText="1"/>
    </xf>
    <xf numFmtId="59" fontId="1" fillId="4" borderId="30" xfId="0" applyNumberFormat="1" applyFont="1" applyFill="1" applyBorder="1" applyAlignment="1">
      <alignment horizontal="left" vertical="top" wrapText="1"/>
    </xf>
    <xf numFmtId="0" fontId="1" fillId="4" borderId="30" xfId="0" applyNumberFormat="1" applyFont="1" applyFill="1" applyBorder="1" applyAlignment="1">
      <alignment vertical="top" wrapText="1"/>
    </xf>
    <xf numFmtId="0" fontId="1" fillId="4" borderId="31" xfId="0" applyNumberFormat="1" applyFont="1" applyFill="1" applyBorder="1" applyAlignment="1">
      <alignment vertical="top" wrapText="1"/>
    </xf>
    <xf numFmtId="59" fontId="3" fillId="4" borderId="14" xfId="0" applyNumberFormat="1" applyFont="1" applyFill="1" applyBorder="1" applyAlignment="1">
      <alignment horizontal="left" vertical="top" wrapText="1"/>
    </xf>
    <xf numFmtId="4" fontId="1" fillId="4" borderId="31" xfId="0" applyNumberFormat="1" applyFont="1" applyFill="1" applyBorder="1" applyAlignment="1">
      <alignment horizontal="left" vertical="top" wrapText="1"/>
    </xf>
    <xf numFmtId="59" fontId="1" fillId="4" borderId="31" xfId="0" applyNumberFormat="1" applyFont="1" applyFill="1" applyBorder="1" applyAlignment="1">
      <alignment horizontal="left" vertical="top" wrapText="1"/>
    </xf>
    <xf numFmtId="0" fontId="1" fillId="13" borderId="13" xfId="0" applyNumberFormat="1" applyFont="1" applyFill="1" applyBorder="1" applyAlignment="1">
      <alignment horizontal="left" vertical="top" wrapText="1"/>
    </xf>
    <xf numFmtId="59" fontId="3" fillId="13" borderId="14" xfId="0" applyNumberFormat="1" applyFont="1" applyFill="1" applyBorder="1" applyAlignment="1">
      <alignment horizontal="left" vertical="top" wrapText="1"/>
    </xf>
    <xf numFmtId="61" fontId="3" fillId="13" borderId="30" xfId="0" applyNumberFormat="1" applyFont="1" applyFill="1" applyBorder="1" applyAlignment="1">
      <alignment horizontal="center" vertical="top" wrapText="1"/>
    </xf>
    <xf numFmtId="59" fontId="1" fillId="13" borderId="30" xfId="0" applyNumberFormat="1" applyFont="1" applyFill="1" applyBorder="1" applyAlignment="1">
      <alignment horizontal="left" vertical="top" wrapText="1"/>
    </xf>
    <xf numFmtId="59" fontId="1" fillId="13" borderId="31" xfId="0" applyNumberFormat="1" applyFont="1" applyFill="1" applyBorder="1" applyAlignment="1">
      <alignment horizontal="left" vertical="top" wrapText="1"/>
    </xf>
    <xf numFmtId="59" fontId="1" fillId="12" borderId="30" xfId="0" applyNumberFormat="1" applyFont="1" applyFill="1" applyBorder="1" applyAlignment="1">
      <alignment horizontal="left" vertical="top" wrapText="1"/>
    </xf>
    <xf numFmtId="0" fontId="1" fillId="14" borderId="13" xfId="0" applyNumberFormat="1" applyFont="1" applyFill="1" applyBorder="1" applyAlignment="1">
      <alignment horizontal="left" vertical="top" wrapText="1"/>
    </xf>
    <xf numFmtId="59" fontId="3" fillId="12" borderId="14" xfId="0" applyNumberFormat="1" applyFont="1" applyFill="1" applyBorder="1" applyAlignment="1">
      <alignment horizontal="left" vertical="top" wrapText="1"/>
    </xf>
    <xf numFmtId="61" fontId="3" fillId="12" borderId="30" xfId="0" applyNumberFormat="1" applyFont="1" applyFill="1" applyBorder="1" applyAlignment="1">
      <alignment horizontal="center" vertical="top" wrapText="1"/>
    </xf>
    <xf numFmtId="59" fontId="1" fillId="12" borderId="31" xfId="0" applyNumberFormat="1" applyFont="1" applyFill="1" applyBorder="1" applyAlignment="1">
      <alignment horizontal="left" vertical="top" wrapText="1"/>
    </xf>
    <xf numFmtId="0" fontId="1" fillId="15" borderId="13" xfId="0" applyNumberFormat="1" applyFont="1" applyFill="1" applyBorder="1" applyAlignment="1">
      <alignment horizontal="left" vertical="top" wrapText="1"/>
    </xf>
    <xf numFmtId="59" fontId="3" fillId="15" borderId="14" xfId="0" applyNumberFormat="1" applyFont="1" applyFill="1" applyBorder="1" applyAlignment="1">
      <alignment horizontal="left" vertical="top" wrapText="1"/>
    </xf>
    <xf numFmtId="61" fontId="3" fillId="15" borderId="30" xfId="0" applyNumberFormat="1" applyFont="1" applyFill="1" applyBorder="1" applyAlignment="1">
      <alignment horizontal="center" vertical="top" wrapText="1"/>
    </xf>
    <xf numFmtId="59" fontId="1" fillId="15" borderId="30" xfId="0" applyNumberFormat="1" applyFont="1" applyFill="1" applyBorder="1" applyAlignment="1">
      <alignment horizontal="left" vertical="top" wrapText="1"/>
    </xf>
    <xf numFmtId="59" fontId="1" fillId="15" borderId="31" xfId="0" applyNumberFormat="1" applyFont="1" applyFill="1" applyBorder="1" applyAlignment="1">
      <alignment horizontal="left" vertical="top" wrapText="1"/>
    </xf>
    <xf numFmtId="62" fontId="1" fillId="12" borderId="30" xfId="0" applyNumberFormat="1" applyFont="1" applyFill="1" applyBorder="1" applyAlignment="1">
      <alignment horizontal="left" vertical="top" wrapText="1"/>
    </xf>
    <xf numFmtId="59" fontId="3" fillId="4" borderId="22" xfId="0" applyNumberFormat="1" applyFont="1" applyFill="1" applyBorder="1" applyAlignment="1">
      <alignment horizontal="left" vertical="top" wrapText="1"/>
    </xf>
    <xf numFmtId="61" fontId="3" fillId="4" borderId="32" xfId="0" applyNumberFormat="1" applyFont="1" applyFill="1" applyBorder="1" applyAlignment="1">
      <alignment horizontal="center" vertical="top" wrapText="1"/>
    </xf>
    <xf numFmtId="59" fontId="1" fillId="12" borderId="32" xfId="0" applyNumberFormat="1" applyFont="1" applyFill="1" applyBorder="1" applyAlignment="1">
      <alignment horizontal="left" vertical="top" wrapText="1"/>
    </xf>
    <xf numFmtId="59" fontId="1" fillId="4" borderId="32" xfId="0" applyNumberFormat="1" applyFont="1" applyFill="1" applyBorder="1" applyAlignment="1">
      <alignment horizontal="left" vertical="top" wrapText="1"/>
    </xf>
    <xf numFmtId="59" fontId="1" fillId="4" borderId="33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12" fillId="4" borderId="7" xfId="0" applyNumberFormat="1" applyFont="1" applyFill="1" applyBorder="1" applyAlignment="1">
      <alignment horizontal="center" vertical="top" wrapText="1"/>
    </xf>
    <xf numFmtId="0" fontId="12" fillId="4" borderId="28" xfId="0" applyNumberFormat="1" applyFont="1" applyFill="1" applyBorder="1" applyAlignment="1">
      <alignment horizontal="center" vertical="top" wrapText="1"/>
    </xf>
    <xf numFmtId="0" fontId="12" fillId="4" borderId="28" xfId="0" applyNumberFormat="1" applyFont="1" applyFill="1" applyBorder="1" applyAlignment="1">
      <alignment vertical="top" wrapText="1"/>
    </xf>
    <xf numFmtId="0" fontId="12" fillId="4" borderId="29" xfId="0" applyNumberFormat="1" applyFont="1" applyFill="1" applyBorder="1" applyAlignment="1">
      <alignment vertical="top" wrapText="1"/>
    </xf>
    <xf numFmtId="0" fontId="3" fillId="15" borderId="13" xfId="0" applyNumberFormat="1" applyFont="1" applyFill="1" applyBorder="1" applyAlignment="1">
      <alignment horizontal="left" vertical="top" wrapText="1"/>
    </xf>
    <xf numFmtId="0" fontId="1" fillId="4" borderId="14" xfId="0" applyNumberFormat="1" applyFont="1" applyFill="1" applyBorder="1" applyAlignment="1">
      <alignment horizontal="center" vertical="top" wrapText="1"/>
    </xf>
    <xf numFmtId="62" fontId="1" fillId="4" borderId="30" xfId="0" applyNumberFormat="1" applyFont="1" applyFill="1" applyBorder="1" applyAlignment="1">
      <alignment horizontal="right" vertical="top" wrapText="1"/>
    </xf>
    <xf numFmtId="62" fontId="14" fillId="4" borderId="30" xfId="0" applyNumberFormat="1" applyFont="1" applyFill="1" applyBorder="1" applyAlignment="1">
      <alignment horizontal="right" vertical="top" wrapText="1"/>
    </xf>
    <xf numFmtId="62" fontId="1" fillId="4" borderId="31" xfId="0" applyNumberFormat="1" applyFont="1" applyFill="1" applyBorder="1" applyAlignment="1">
      <alignment vertical="top" wrapText="1"/>
    </xf>
    <xf numFmtId="0" fontId="3" fillId="16" borderId="13" xfId="0" applyNumberFormat="1" applyFont="1" applyFill="1" applyBorder="1" applyAlignment="1">
      <alignment horizontal="left" vertical="top" wrapText="1"/>
    </xf>
    <xf numFmtId="62" fontId="15" fillId="4" borderId="30" xfId="0" applyNumberFormat="1" applyFont="1" applyFill="1" applyBorder="1" applyAlignment="1">
      <alignment horizontal="right" vertical="top" wrapText="1"/>
    </xf>
    <xf numFmtId="62" fontId="1" fillId="12" borderId="30" xfId="0" applyNumberFormat="1" applyFont="1" applyFill="1" applyBorder="1" applyAlignment="1">
      <alignment horizontal="right" vertical="top" wrapText="1"/>
    </xf>
    <xf numFmtId="0" fontId="3" fillId="17" borderId="13" xfId="0" applyNumberFormat="1" applyFont="1" applyFill="1" applyBorder="1" applyAlignment="1">
      <alignment horizontal="left" vertical="top" wrapText="1"/>
    </xf>
    <xf numFmtId="0" fontId="1" fillId="17" borderId="14" xfId="0" applyNumberFormat="1" applyFont="1" applyFill="1" applyBorder="1" applyAlignment="1">
      <alignment horizontal="center" vertical="top" wrapText="1"/>
    </xf>
    <xf numFmtId="62" fontId="1" fillId="17" borderId="30" xfId="0" applyNumberFormat="1" applyFont="1" applyFill="1" applyBorder="1" applyAlignment="1">
      <alignment horizontal="right" vertical="top" wrapText="1"/>
    </xf>
    <xf numFmtId="62" fontId="15" fillId="17" borderId="30" xfId="0" applyNumberFormat="1" applyFont="1" applyFill="1" applyBorder="1" applyAlignment="1">
      <alignment horizontal="left" vertical="top" wrapText="1"/>
    </xf>
    <xf numFmtId="62" fontId="1" fillId="17" borderId="31" xfId="0" applyNumberFormat="1" applyFont="1" applyFill="1" applyBorder="1" applyAlignment="1">
      <alignment vertical="top" wrapText="1"/>
    </xf>
    <xf numFmtId="62" fontId="1" fillId="4" borderId="31" xfId="0" applyNumberFormat="1" applyFont="1" applyFill="1" applyBorder="1" applyAlignment="1">
      <alignment horizontal="right" vertical="top" wrapText="1"/>
    </xf>
    <xf numFmtId="0" fontId="1" fillId="4" borderId="22" xfId="0" applyNumberFormat="1" applyFont="1" applyFill="1" applyBorder="1" applyAlignment="1">
      <alignment horizontal="center" vertical="top" wrapText="1"/>
    </xf>
    <xf numFmtId="62" fontId="1" fillId="12" borderId="32" xfId="0" applyNumberFormat="1" applyFont="1" applyFill="1" applyBorder="1" applyAlignment="1">
      <alignment horizontal="right" vertical="top" wrapText="1"/>
    </xf>
    <xf numFmtId="62" fontId="1" fillId="4" borderId="32" xfId="0" applyNumberFormat="1" applyFont="1" applyFill="1" applyBorder="1" applyAlignment="1">
      <alignment horizontal="right" vertical="top" wrapText="1"/>
    </xf>
    <xf numFmtId="62" fontId="15" fillId="4" borderId="32" xfId="0" applyNumberFormat="1" applyFont="1" applyFill="1" applyBorder="1" applyAlignment="1">
      <alignment horizontal="right" vertical="top" wrapText="1"/>
    </xf>
    <xf numFmtId="62" fontId="1" fillId="4" borderId="33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1" fillId="3" borderId="34" xfId="0" applyNumberFormat="1" applyFont="1" applyFill="1" applyBorder="1" applyAlignment="1">
      <alignment horizontal="left" vertical="top" wrapText="1"/>
    </xf>
    <xf numFmtId="61" fontId="1" fillId="4" borderId="6" xfId="0" applyNumberFormat="1" applyFont="1" applyFill="1" applyBorder="1" applyAlignment="1">
      <alignment horizontal="left" vertical="top" wrapText="1"/>
    </xf>
    <xf numFmtId="61" fontId="1" fillId="4" borderId="7" xfId="0" applyNumberFormat="1" applyFont="1" applyFill="1" applyBorder="1" applyAlignment="1">
      <alignment vertical="top" wrapText="1"/>
    </xf>
    <xf numFmtId="61" fontId="1" fillId="4" borderId="28" xfId="0" applyNumberFormat="1" applyFont="1" applyFill="1" applyBorder="1" applyAlignment="1">
      <alignment vertical="top" wrapText="1"/>
    </xf>
    <xf numFmtId="61" fontId="1" fillId="4" borderId="29" xfId="0" applyNumberFormat="1" applyFont="1" applyFill="1" applyBorder="1" applyAlignment="1">
      <alignment vertical="top" wrapText="1"/>
    </xf>
    <xf numFmtId="0" fontId="1" fillId="3" borderId="0" xfId="0" applyNumberFormat="1" applyFont="1" applyFill="1" applyBorder="1" applyAlignment="1">
      <alignment horizontal="left" vertical="top" wrapText="1"/>
    </xf>
    <xf numFmtId="61" fontId="1" fillId="4" borderId="13" xfId="0" applyNumberFormat="1" applyFont="1" applyFill="1" applyBorder="1" applyAlignment="1">
      <alignment horizontal="left" vertical="top" wrapText="1"/>
    </xf>
    <xf numFmtId="61" fontId="1" fillId="4" borderId="14" xfId="0" applyNumberFormat="1" applyFont="1" applyFill="1" applyBorder="1" applyAlignment="1">
      <alignment vertical="top" wrapText="1"/>
    </xf>
    <xf numFmtId="61" fontId="1" fillId="4" borderId="30" xfId="0" applyNumberFormat="1" applyFont="1" applyFill="1" applyBorder="1" applyAlignment="1">
      <alignment vertical="top" wrapText="1"/>
    </xf>
    <xf numFmtId="61" fontId="1" fillId="4" borderId="31" xfId="0" applyNumberFormat="1" applyFont="1" applyFill="1" applyBorder="1" applyAlignment="1">
      <alignment vertical="top" wrapText="1"/>
    </xf>
    <xf numFmtId="61" fontId="6" fillId="4" borderId="13" xfId="0" applyNumberFormat="1" applyFont="1" applyFill="1" applyBorder="1" applyAlignment="1">
      <alignment horizontal="left" vertical="top" wrapText="1"/>
    </xf>
    <xf numFmtId="63" fontId="1" fillId="4" borderId="13" xfId="0" applyNumberFormat="1" applyFont="1" applyFill="1" applyBorder="1" applyAlignment="1">
      <alignment horizontal="left" vertical="top" wrapText="1"/>
    </xf>
    <xf numFmtId="61" fontId="1" fillId="4" borderId="22" xfId="0" applyNumberFormat="1" applyFont="1" applyFill="1" applyBorder="1" applyAlignment="1">
      <alignment vertical="top" wrapText="1"/>
    </xf>
    <xf numFmtId="61" fontId="1" fillId="4" borderId="32" xfId="0" applyNumberFormat="1" applyFont="1" applyFill="1" applyBorder="1" applyAlignment="1">
      <alignment vertical="top" wrapText="1"/>
    </xf>
    <xf numFmtId="61" fontId="1" fillId="4" borderId="33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59" fontId="2" fillId="18" borderId="4" xfId="0" applyNumberFormat="1" applyFont="1" applyFill="1" applyBorder="1" applyAlignment="1">
      <alignment horizontal="left" vertical="center" wrapText="1"/>
    </xf>
    <xf numFmtId="59" fontId="1" fillId="3" borderId="6" xfId="0" applyNumberFormat="1" applyFont="1" applyFill="1" applyBorder="1" applyAlignment="1">
      <alignment horizontal="left" vertical="top" wrapText="1"/>
    </xf>
    <xf numFmtId="59" fontId="8" fillId="5" borderId="7" xfId="0" applyNumberFormat="1" applyFont="1" applyFill="1" applyBorder="1" applyAlignment="1">
      <alignment horizontal="left" vertical="top" wrapText="1"/>
    </xf>
    <xf numFmtId="59" fontId="6" fillId="4" borderId="28" xfId="0" applyNumberFormat="1" applyFont="1" applyFill="1" applyBorder="1" applyAlignment="1">
      <alignment horizontal="right" vertical="top" wrapText="1"/>
    </xf>
    <xf numFmtId="59" fontId="8" fillId="5" borderId="28" xfId="0" applyNumberFormat="1" applyFont="1" applyFill="1" applyBorder="1" applyAlignment="1">
      <alignment horizontal="left" vertical="top" wrapText="1"/>
    </xf>
    <xf numFmtId="0" fontId="1" fillId="4" borderId="29" xfId="0" applyNumberFormat="1" applyFont="1" applyFill="1" applyBorder="1" applyAlignment="1">
      <alignment vertical="top" wrapText="1"/>
    </xf>
    <xf numFmtId="3" fontId="6" fillId="3" borderId="13" xfId="0" applyNumberFormat="1" applyFont="1" applyFill="1" applyBorder="1" applyAlignment="1">
      <alignment horizontal="left" vertical="top" wrapText="1"/>
    </xf>
    <xf numFmtId="59" fontId="6" fillId="4" borderId="14" xfId="0" applyNumberFormat="1" applyFont="1" applyFill="1" applyBorder="1" applyAlignment="1">
      <alignment horizontal="left" vertical="top" wrapText="1"/>
    </xf>
    <xf numFmtId="59" fontId="1" fillId="6" borderId="30" xfId="0" applyNumberFormat="1" applyFont="1" applyFill="1" applyBorder="1" applyAlignment="1">
      <alignment vertical="top" wrapText="1"/>
    </xf>
    <xf numFmtId="59" fontId="5" fillId="7" borderId="30" xfId="0" applyNumberFormat="1" applyFont="1" applyFill="1" applyBorder="1" applyAlignment="1">
      <alignment horizontal="left" vertical="top" wrapText="1"/>
    </xf>
    <xf numFmtId="59" fontId="1" fillId="4" borderId="14" xfId="0" applyNumberFormat="1" applyFont="1" applyFill="1" applyBorder="1" applyAlignment="1">
      <alignment horizontal="left" vertical="top" wrapText="1"/>
    </xf>
    <xf numFmtId="59" fontId="1" fillId="3" borderId="13" xfId="0" applyNumberFormat="1" applyFont="1" applyFill="1" applyBorder="1" applyAlignment="1">
      <alignment horizontal="left" vertical="top" wrapText="1"/>
    </xf>
    <xf numFmtId="59" fontId="1" fillId="8" borderId="14" xfId="0" applyNumberFormat="1" applyFont="1" applyFill="1" applyBorder="1" applyAlignment="1">
      <alignment horizontal="left" vertical="top" wrapText="1"/>
    </xf>
    <xf numFmtId="59" fontId="1" fillId="4" borderId="35" xfId="0" applyNumberFormat="1" applyFont="1" applyFill="1" applyBorder="1" applyAlignment="1">
      <alignment horizontal="center" vertical="top" wrapText="1"/>
    </xf>
    <xf numFmtId="59" fontId="1" fillId="8" borderId="30" xfId="0" applyNumberFormat="1" applyFont="1" applyFill="1" applyBorder="1" applyAlignment="1">
      <alignment vertical="top" wrapText="1"/>
    </xf>
    <xf numFmtId="59" fontId="1" fillId="4" borderId="30" xfId="0" applyNumberFormat="1" applyFont="1" applyFill="1" applyBorder="1" applyAlignment="1">
      <alignment horizontal="center" vertical="top" wrapText="1"/>
    </xf>
    <xf numFmtId="59" fontId="1" fillId="6" borderId="13" xfId="0" applyNumberFormat="1" applyFont="1" applyFill="1" applyBorder="1" applyAlignment="1">
      <alignment horizontal="left" vertical="top" wrapText="1"/>
    </xf>
    <xf numFmtId="59" fontId="1" fillId="4" borderId="36" xfId="0" applyNumberFormat="1" applyFont="1" applyFill="1" applyBorder="1" applyAlignment="1">
      <alignment horizontal="left" vertical="top" wrapText="1"/>
    </xf>
    <xf numFmtId="59" fontId="1" fillId="19" borderId="37" xfId="0" applyNumberFormat="1" applyFont="1" applyFill="1" applyBorder="1" applyAlignment="1">
      <alignment vertical="top" wrapText="1"/>
    </xf>
    <xf numFmtId="59" fontId="1" fillId="4" borderId="38" xfId="0" applyNumberFormat="1" applyFont="1" applyFill="1" applyBorder="1" applyAlignment="1">
      <alignment vertical="top" wrapText="1"/>
    </xf>
    <xf numFmtId="59" fontId="1" fillId="19" borderId="30" xfId="0" applyNumberFormat="1" applyFont="1" applyFill="1" applyBorder="1" applyAlignment="1">
      <alignment horizontal="left" vertical="top" wrapText="1"/>
    </xf>
    <xf numFmtId="59" fontId="1" fillId="13" borderId="30" xfId="0" applyNumberFormat="1" applyFont="1" applyFill="1" applyBorder="1" applyAlignment="1">
      <alignment vertical="top" wrapText="1"/>
    </xf>
    <xf numFmtId="59" fontId="1" fillId="19" borderId="30" xfId="0" applyNumberFormat="1" applyFont="1" applyFill="1" applyBorder="1" applyAlignment="1">
      <alignment vertical="top" wrapText="1"/>
    </xf>
    <xf numFmtId="59" fontId="1" fillId="7" borderId="13" xfId="0" applyNumberFormat="1" applyFont="1" applyFill="1" applyBorder="1" applyAlignment="1">
      <alignment horizontal="left" vertical="top" wrapText="1"/>
    </xf>
    <xf numFmtId="59" fontId="1" fillId="4" borderId="39" xfId="0" applyNumberFormat="1" applyFont="1" applyFill="1" applyBorder="1" applyAlignment="1">
      <alignment vertical="top" wrapText="1"/>
    </xf>
    <xf numFmtId="59" fontId="1" fillId="4" borderId="30" xfId="0" applyNumberFormat="1" applyFont="1" applyFill="1" applyBorder="1" applyAlignment="1">
      <alignment vertical="top" wrapText="1"/>
    </xf>
    <xf numFmtId="59" fontId="1" fillId="20" borderId="30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left" vertical="top" wrapText="1"/>
    </xf>
    <xf numFmtId="59" fontId="8" fillId="4" borderId="14" xfId="0" applyNumberFormat="1" applyFont="1" applyFill="1" applyBorder="1" applyAlignment="1">
      <alignment horizontal="left" vertical="top" wrapText="1"/>
    </xf>
    <xf numFmtId="59" fontId="8" fillId="4" borderId="30" xfId="0" applyNumberFormat="1" applyFont="1" applyFill="1" applyBorder="1" applyAlignment="1">
      <alignment horizontal="left" vertical="top" wrapText="1"/>
    </xf>
    <xf numFmtId="59" fontId="10" fillId="4" borderId="30" xfId="0" applyNumberFormat="1" applyFont="1" applyFill="1" applyBorder="1" applyAlignment="1">
      <alignment horizontal="left" vertical="top" wrapText="1"/>
    </xf>
    <xf numFmtId="59" fontId="1" fillId="10" borderId="13" xfId="0" applyNumberFormat="1" applyFont="1" applyFill="1" applyBorder="1" applyAlignment="1">
      <alignment horizontal="left" vertical="top" wrapText="1"/>
    </xf>
    <xf numFmtId="59" fontId="1" fillId="10" borderId="30" xfId="0" applyNumberFormat="1" applyFont="1" applyFill="1" applyBorder="1" applyAlignment="1">
      <alignment vertical="top" wrapText="1"/>
    </xf>
    <xf numFmtId="59" fontId="1" fillId="6" borderId="30" xfId="0" applyNumberFormat="1" applyFont="1" applyFill="1" applyBorder="1" applyAlignment="1">
      <alignment horizontal="left" vertical="top" wrapText="1"/>
    </xf>
    <xf numFmtId="59" fontId="1" fillId="4" borderId="22" xfId="0" applyNumberFormat="1" applyFont="1" applyFill="1" applyBorder="1" applyAlignment="1">
      <alignment horizontal="left" vertical="top" wrapText="1"/>
    </xf>
    <xf numFmtId="59" fontId="1" fillId="7" borderId="32" xfId="0" applyNumberFormat="1" applyFont="1" applyFill="1" applyBorder="1" applyAlignment="1">
      <alignment horizontal="left" vertical="top" wrapText="1"/>
    </xf>
    <xf numFmtId="59" fontId="1" fillId="4" borderId="32" xfId="0" applyNumberFormat="1" applyFont="1" applyFill="1" applyBorder="1" applyAlignment="1">
      <alignment vertical="top" wrapText="1"/>
    </xf>
    <xf numFmtId="0" fontId="1" fillId="4" borderId="32" xfId="0" applyNumberFormat="1" applyFont="1" applyFill="1" applyBorder="1" applyAlignment="1">
      <alignment vertical="top" wrapText="1"/>
    </xf>
    <xf numFmtId="0" fontId="1" fillId="4" borderId="33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1" borderId="4" xfId="0" applyNumberFormat="1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59" fontId="10" fillId="4" borderId="7" xfId="0" applyNumberFormat="1" applyFont="1" applyFill="1" applyBorder="1" applyAlignment="1">
      <alignment horizontal="left" vertical="top" wrapText="1"/>
    </xf>
    <xf numFmtId="59" fontId="17" fillId="4" borderId="28" xfId="0" applyNumberFormat="1" applyFont="1" applyFill="1" applyBorder="1" applyAlignment="1">
      <alignment horizontal="left" vertical="top" wrapText="1"/>
    </xf>
    <xf numFmtId="59" fontId="17" fillId="4" borderId="28" xfId="0" applyNumberFormat="1" applyFont="1" applyFill="1" applyBorder="1" applyAlignment="1">
      <alignment horizontal="justify" vertical="top" wrapText="1"/>
    </xf>
    <xf numFmtId="59" fontId="1" fillId="4" borderId="29" xfId="0" applyNumberFormat="1" applyFont="1" applyFill="1" applyBorder="1" applyAlignment="1">
      <alignment horizontal="justify" vertical="top" wrapText="1"/>
    </xf>
    <xf numFmtId="59" fontId="10" fillId="4" borderId="14" xfId="0" applyNumberFormat="1" applyFont="1" applyFill="1" applyBorder="1" applyAlignment="1">
      <alignment horizontal="left" vertical="top" wrapText="1"/>
    </xf>
    <xf numFmtId="59" fontId="17" fillId="4" borderId="30" xfId="0" applyNumberFormat="1" applyFont="1" applyFill="1" applyBorder="1" applyAlignment="1">
      <alignment horizontal="left" vertical="top" wrapText="1"/>
    </xf>
    <xf numFmtId="59" fontId="1" fillId="4" borderId="30" xfId="0" applyNumberFormat="1" applyFont="1" applyFill="1" applyBorder="1" applyAlignment="1">
      <alignment horizontal="justify" vertical="top" wrapText="1"/>
    </xf>
    <xf numFmtId="59" fontId="1" fillId="4" borderId="31" xfId="0" applyNumberFormat="1" applyFont="1" applyFill="1" applyBorder="1" applyAlignment="1">
      <alignment horizontal="justify" vertical="top" wrapText="1"/>
    </xf>
    <xf numFmtId="59" fontId="3" fillId="4" borderId="30" xfId="0" applyNumberFormat="1" applyFont="1" applyFill="1" applyBorder="1" applyAlignment="1">
      <alignment horizontal="left" vertical="top" wrapText="1"/>
    </xf>
    <xf numFmtId="3" fontId="17" fillId="4" borderId="30" xfId="0" applyNumberFormat="1" applyFont="1" applyFill="1" applyBorder="1" applyAlignment="1">
      <alignment horizontal="left" vertical="top" wrapText="1"/>
    </xf>
    <xf numFmtId="3" fontId="10" fillId="4" borderId="14" xfId="0" applyNumberFormat="1" applyFont="1" applyFill="1" applyBorder="1" applyAlignment="1">
      <alignment horizontal="left" vertical="top" wrapText="1"/>
    </xf>
    <xf numFmtId="0" fontId="18" fillId="3" borderId="13" xfId="0" applyNumberFormat="1" applyFont="1" applyFill="1" applyBorder="1" applyAlignment="1">
      <alignment horizontal="left" vertical="top" wrapText="1"/>
    </xf>
    <xf numFmtId="3" fontId="10" fillId="4" borderId="22" xfId="0" applyNumberFormat="1" applyFont="1" applyFill="1" applyBorder="1" applyAlignment="1">
      <alignment horizontal="left" vertical="top" wrapText="1"/>
    </xf>
    <xf numFmtId="59" fontId="1" fillId="4" borderId="33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0" borderId="4" xfId="0" applyNumberFormat="1" applyFont="1" applyFill="1" applyBorder="1" applyAlignment="1">
      <alignment horizontal="left" vertical="center" wrapText="1"/>
    </xf>
    <xf numFmtId="0" fontId="2" fillId="19" borderId="4" xfId="0" applyNumberFormat="1" applyFont="1" applyFill="1" applyBorder="1" applyAlignment="1">
      <alignment horizontal="left" vertical="center" wrapText="1"/>
    </xf>
    <xf numFmtId="0" fontId="1" fillId="3" borderId="6" xfId="0" applyNumberFormat="1" applyFont="1" applyFill="1" applyBorder="1" applyAlignment="1">
      <alignment horizontal="left" vertical="top" wrapText="1"/>
    </xf>
    <xf numFmtId="0" fontId="1" fillId="22" borderId="7" xfId="0" applyNumberFormat="1" applyFont="1" applyFill="1" applyBorder="1" applyAlignment="1">
      <alignment vertical="top" wrapText="1"/>
    </xf>
    <xf numFmtId="0" fontId="1" fillId="23" borderId="28" xfId="0" applyNumberFormat="1" applyFont="1" applyFill="1" applyBorder="1" applyAlignment="1">
      <alignment vertical="top" wrapText="1"/>
    </xf>
    <xf numFmtId="0" fontId="1" fillId="24" borderId="28" xfId="0" applyNumberFormat="1" applyFont="1" applyFill="1" applyBorder="1" applyAlignment="1">
      <alignment vertical="top" wrapText="1"/>
    </xf>
    <xf numFmtId="0" fontId="1" fillId="17" borderId="28" xfId="0" applyNumberFormat="1" applyFont="1" applyFill="1" applyBorder="1" applyAlignment="1">
      <alignment vertical="top" wrapText="1"/>
    </xf>
    <xf numFmtId="0" fontId="1" fillId="25" borderId="28" xfId="0" applyNumberFormat="1" applyFont="1" applyFill="1" applyBorder="1" applyAlignment="1">
      <alignment vertical="top" wrapText="1"/>
    </xf>
    <xf numFmtId="0" fontId="1" fillId="26" borderId="28" xfId="0" applyNumberFormat="1" applyFont="1" applyFill="1" applyBorder="1" applyAlignment="1">
      <alignment vertical="top" wrapText="1"/>
    </xf>
    <xf numFmtId="0" fontId="1" fillId="22" borderId="28" xfId="0" applyNumberFormat="1" applyFont="1" applyFill="1" applyBorder="1" applyAlignment="1">
      <alignment vertical="top" wrapText="1"/>
    </xf>
    <xf numFmtId="0" fontId="1" fillId="22" borderId="14" xfId="0" applyNumberFormat="1" applyFont="1" applyFill="1" applyBorder="1" applyAlignment="1">
      <alignment vertical="top" wrapText="1"/>
    </xf>
    <xf numFmtId="0" fontId="1" fillId="23" borderId="30" xfId="0" applyNumberFormat="1" applyFont="1" applyFill="1" applyBorder="1" applyAlignment="1">
      <alignment vertical="top" wrapText="1"/>
    </xf>
    <xf numFmtId="0" fontId="1" fillId="24" borderId="30" xfId="0" applyNumberFormat="1" applyFont="1" applyFill="1" applyBorder="1" applyAlignment="1">
      <alignment vertical="top" wrapText="1"/>
    </xf>
    <xf numFmtId="0" fontId="1" fillId="17" borderId="30" xfId="0" applyNumberFormat="1" applyFont="1" applyFill="1" applyBorder="1" applyAlignment="1">
      <alignment vertical="top" wrapText="1"/>
    </xf>
    <xf numFmtId="0" fontId="1" fillId="25" borderId="30" xfId="0" applyNumberFormat="1" applyFont="1" applyFill="1" applyBorder="1" applyAlignment="1">
      <alignment vertical="top" wrapText="1"/>
    </xf>
    <xf numFmtId="0" fontId="1" fillId="26" borderId="30" xfId="0" applyNumberFormat="1" applyFont="1" applyFill="1" applyBorder="1" applyAlignment="1">
      <alignment vertical="top" wrapText="1"/>
    </xf>
    <xf numFmtId="0" fontId="1" fillId="22" borderId="30" xfId="0" applyNumberFormat="1" applyFont="1" applyFill="1" applyBorder="1" applyAlignment="1">
      <alignment vertical="top" wrapText="1"/>
    </xf>
    <xf numFmtId="2" fontId="1" fillId="23" borderId="30" xfId="0" applyNumberFormat="1" applyFont="1" applyFill="1" applyBorder="1" applyAlignment="1">
      <alignment vertical="top" wrapText="1"/>
    </xf>
    <xf numFmtId="2" fontId="1" fillId="17" borderId="30" xfId="0" applyNumberFormat="1" applyFont="1" applyFill="1" applyBorder="1" applyAlignment="1">
      <alignment vertical="top" wrapText="1"/>
    </xf>
    <xf numFmtId="2" fontId="1" fillId="25" borderId="30" xfId="0" applyNumberFormat="1" applyFont="1" applyFill="1" applyBorder="1" applyAlignment="1">
      <alignment vertical="top" wrapText="1"/>
    </xf>
    <xf numFmtId="2" fontId="1" fillId="26" borderId="30" xfId="0" applyNumberFormat="1" applyFont="1" applyFill="1" applyBorder="1" applyAlignment="1">
      <alignment vertical="top" wrapText="1"/>
    </xf>
    <xf numFmtId="0" fontId="1" fillId="22" borderId="22" xfId="0" applyNumberFormat="1" applyFont="1" applyFill="1" applyBorder="1" applyAlignment="1">
      <alignment vertical="top" wrapText="1"/>
    </xf>
    <xf numFmtId="0" fontId="1" fillId="22" borderId="32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36E72"/>
      <rgbColor rgb="00FFFFFF"/>
      <rgbColor rgb="009AA2A6"/>
      <rgbColor rgb="00C3C9CC"/>
      <rgbColor rgb="00262626"/>
      <rgbColor rgb="00B7B100"/>
      <rgbColor rgb="006293FE"/>
      <rgbColor rgb="00FE4940"/>
      <rgbColor rgb="0066B132"/>
      <rgbColor rgb="00FF2712"/>
      <rgbColor rgb="00808080"/>
      <rgbColor rgb="00CDCDCD"/>
      <rgbColor rgb="00FFFCAB"/>
      <rgbColor rgb="009A9A9A"/>
      <rgbColor rgb="00FFA49F"/>
      <rgbColor rgb="001A1A1A"/>
      <rgbColor rgb="0098B7FE"/>
      <rgbColor rgb="00D9EACA"/>
      <rgbColor rgb="00676767"/>
      <rgbColor rgb="00000000"/>
      <rgbColor rgb="00C0EDFE"/>
      <rgbColor rgb="00FED1CF"/>
      <rgbColor rgb="00FF766F"/>
      <rgbColor rgb="00F6FAD3"/>
      <rgbColor rgb="00ECBAFE"/>
      <rgbColor rgb="00F6C7D9"/>
      <rgbColor rgb="00DA77FE"/>
      <rgbColor rgb="00C2E5A6"/>
      <rgbColor rgb="00FF0000"/>
      <rgbColor rgb="00CCCCCC"/>
      <rgbColor rgb="00293558"/>
      <rgbColor rgb="004B5C8A"/>
      <rgbColor rgb="00AAAAAA"/>
      <rgbColor rgb="00727271"/>
      <rgbColor rgb="00C0C1BF"/>
      <rgbColor rgb="002D2E2D"/>
      <rgbColor rgb="008C8D8C"/>
      <rgbColor rgb="00000100"/>
      <rgbColor rgb="0048494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Reagan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275"/>
          <c:w val="0.969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'Unemployment Rates - Table 1'!$C$1</c:f>
            </c:strRef>
          </c:tx>
          <c:spPr>
            <a:solidFill>
              <a:srgbClr val="727271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'Unemployment Rates - Table 1'!$A$2:$A$97</c:f>
              <c:strCache/>
            </c:strRef>
          </c:cat>
          <c:val>
            <c:numRef>
              <c:f>'Unemployment Rates - Table 1'!$C$2:$C$97</c:f>
              <c:numCache/>
            </c:numRef>
          </c:val>
        </c:ser>
        <c:overlap val="-10"/>
        <c:gapWidth val="100"/>
        <c:axId val="61537465"/>
        <c:axId val="16966274"/>
      </c:barChart>
      <c:catAx>
        <c:axId val="61537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6966274"/>
        <c:crosses val="autoZero"/>
        <c:auto val="1"/>
        <c:lblOffset val="100"/>
        <c:noMultiLvlLbl val="0"/>
      </c:catAx>
      <c:valAx>
        <c:axId val="16966274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1537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George HW Bush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225"/>
          <c:w val="0.99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'Unemployment Rates - Table 1'!$D$1</c:f>
            </c:strRef>
          </c:tx>
          <c:spPr>
            <a:solidFill>
              <a:srgbClr val="727271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'Unemployment Rates - Table 1'!$A$2:$A$49</c:f>
              <c:strCache/>
            </c:strRef>
          </c:cat>
          <c:val>
            <c:numRef>
              <c:f>'Unemployment Rates - Table 1'!$D$2:$D$49</c:f>
              <c:numCache/>
            </c:numRef>
          </c:val>
        </c:ser>
        <c:overlap val="-10"/>
        <c:gapWidth val="100"/>
        <c:axId val="18478739"/>
        <c:axId val="32090924"/>
      </c:bar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2090924"/>
        <c:crosses val="autoZero"/>
        <c:auto val="1"/>
        <c:lblOffset val="100"/>
        <c:noMultiLvlLbl val="0"/>
      </c:catAx>
      <c:valAx>
        <c:axId val="32090924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8478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Bill Clinton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175"/>
          <c:w val="0.996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'Unemployment Rates - Table 1'!$E$1</c:f>
            </c:strRef>
          </c:tx>
          <c:spPr>
            <a:solidFill>
              <a:srgbClr val="727271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'Unemployment Rates - Table 1'!$A$2:$A$97</c:f>
              <c:strCache/>
            </c:strRef>
          </c:cat>
          <c:val>
            <c:numRef>
              <c:f>'Unemployment Rates - Table 1'!$E$2:$E$97</c:f>
              <c:numCache/>
            </c:numRef>
          </c:val>
        </c:ser>
        <c:overlap val="-10"/>
        <c:gapWidth val="100"/>
        <c:axId val="20382861"/>
        <c:axId val="49228022"/>
      </c:bar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9228022"/>
        <c:crosses val="autoZero"/>
        <c:auto val="1"/>
        <c:lblOffset val="100"/>
        <c:noMultiLvlLbl val="0"/>
      </c:catAx>
      <c:valAx>
        <c:axId val="49228022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0382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George W. Bush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45"/>
          <c:w val="0.9962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'Unemployment Rates - Table 1'!$F$1</c:f>
            </c:strRef>
          </c:tx>
          <c:spPr>
            <a:solidFill>
              <a:srgbClr val="727271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'Unemployment Rates - Table 1'!$A$2:$A$97</c:f>
              <c:strCache/>
            </c:strRef>
          </c:cat>
          <c:val>
            <c:numRef>
              <c:f>'Unemployment Rates - Table 1'!$F$2:$F$97</c:f>
              <c:numCache/>
            </c:numRef>
          </c:val>
        </c:ser>
        <c:overlap val="-10"/>
        <c:gapWidth val="100"/>
        <c:axId val="40399015"/>
        <c:axId val="28046816"/>
      </c:bar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8046816"/>
        <c:crosses val="autoZero"/>
        <c:auto val="1"/>
        <c:lblOffset val="100"/>
        <c:noMultiLvlLbl val="0"/>
      </c:catAx>
      <c:valAx>
        <c:axId val="28046816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0399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Obama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075"/>
          <c:w val="0.962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'Unemployment Rates - Table 1'!$G$1</c:f>
            </c:strRef>
          </c:tx>
          <c:spPr>
            <a:solidFill>
              <a:srgbClr val="727271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'Unemployment Rates - Table 1'!$A$2:$A$29</c:f>
              <c:strCache/>
            </c:strRef>
          </c:cat>
          <c:val>
            <c:numRef>
              <c:f>'Unemployment Rates - Table 1'!$G$2:$G$29</c:f>
              <c:numCache/>
            </c:numRef>
          </c:val>
        </c:ser>
        <c:overlap val="-10"/>
        <c:gapWidth val="100"/>
        <c:axId val="51094753"/>
        <c:axId val="57199594"/>
      </c:bar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7199594"/>
        <c:crosses val="autoZero"/>
        <c:auto val="1"/>
        <c:lblOffset val="100"/>
        <c:noMultiLvlLbl val="0"/>
      </c:catAx>
      <c:valAx>
        <c:axId val="57199594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109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0</xdr:rowOff>
    </xdr:from>
    <xdr:to>
      <xdr:col>9</xdr:col>
      <xdr:colOff>1457325</xdr:colOff>
      <xdr:row>0</xdr:row>
      <xdr:rowOff>1019175</xdr:rowOff>
    </xdr:to>
    <xdr:sp>
      <xdr:nvSpPr>
        <xdr:cNvPr id="1" name="Rectangle 1"/>
        <xdr:cNvSpPr>
          <a:spLocks/>
        </xdr:cNvSpPr>
      </xdr:nvSpPr>
      <xdr:spPr>
        <a:xfrm>
          <a:off x="3457575" y="0"/>
          <a:ext cx="8753475" cy="1019175"/>
        </a:xfrm>
        <a:prstGeom prst="rect">
          <a:avLst/>
        </a:prstGeom>
        <a:solidFill>
          <a:srgbClr val="354851"/>
        </a:solidFill>
        <a:ln w="38100" cmpd="sng">
          <a:noFill/>
        </a:ln>
      </xdr:spPr>
      <xdr:txBody>
        <a:bodyPr vertOverflow="clip" wrap="square" lIns="50800" tIns="50800" rIns="50800" bIns="5080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Helvetica Neue"/>
              <a:ea typeface="Helvetica Neue"/>
              <a:cs typeface="Helvetica Neue"/>
            </a:rPr>
            <a:t>National Debt
Republican - Democrat- COMPARISON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123825</xdr:colOff>
      <xdr:row>0</xdr:row>
      <xdr:rowOff>1123950</xdr:rowOff>
    </xdr:from>
    <xdr:to>
      <xdr:col>3</xdr:col>
      <xdr:colOff>1981200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23950"/>
          <a:ext cx="1866900" cy="1866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6</xdr:col>
      <xdr:colOff>152400</xdr:colOff>
      <xdr:row>0</xdr:row>
      <xdr:rowOff>1019175</xdr:rowOff>
    </xdr:from>
    <xdr:to>
      <xdr:col>6</xdr:col>
      <xdr:colOff>1838325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019175"/>
          <a:ext cx="1685925" cy="19716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9</xdr:col>
      <xdr:colOff>104775</xdr:colOff>
      <xdr:row>0</xdr:row>
      <xdr:rowOff>1019175</xdr:rowOff>
    </xdr:from>
    <xdr:to>
      <xdr:col>9</xdr:col>
      <xdr:colOff>1666875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0" y="1019175"/>
          <a:ext cx="1562100" cy="1971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0</xdr:row>
      <xdr:rowOff>0</xdr:rowOff>
    </xdr:from>
    <xdr:to>
      <xdr:col>4</xdr:col>
      <xdr:colOff>1514475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667125" y="0"/>
          <a:ext cx="5553075" cy="304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Projected National Debt and the Impact of Interest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5</xdr:col>
      <xdr:colOff>95250</xdr:colOff>
      <xdr:row>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705225" y="0"/>
          <a:ext cx="5886450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Debt Added by 20th Century Presidents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1</xdr:row>
      <xdr:rowOff>209550</xdr:rowOff>
    </xdr:from>
    <xdr:to>
      <xdr:col>14</xdr:col>
      <xdr:colOff>561975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5667375" y="657225"/>
        <a:ext cx="6543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15</xdr:row>
      <xdr:rowOff>9525</xdr:rowOff>
    </xdr:from>
    <xdr:to>
      <xdr:col>14</xdr:col>
      <xdr:colOff>342900</xdr:colOff>
      <xdr:row>26</xdr:row>
      <xdr:rowOff>161925</xdr:rowOff>
    </xdr:to>
    <xdr:graphicFrame>
      <xdr:nvGraphicFramePr>
        <xdr:cNvPr id="2" name="Chart 2"/>
        <xdr:cNvGraphicFramePr/>
      </xdr:nvGraphicFramePr>
      <xdr:xfrm>
        <a:off x="5886450" y="4200525"/>
        <a:ext cx="61055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323850</xdr:colOff>
      <xdr:row>28</xdr:row>
      <xdr:rowOff>9525</xdr:rowOff>
    </xdr:from>
    <xdr:to>
      <xdr:col>14</xdr:col>
      <xdr:colOff>342900</xdr:colOff>
      <xdr:row>39</xdr:row>
      <xdr:rowOff>171450</xdr:rowOff>
    </xdr:to>
    <xdr:graphicFrame>
      <xdr:nvGraphicFramePr>
        <xdr:cNvPr id="3" name="Chart 3"/>
        <xdr:cNvGraphicFramePr/>
      </xdr:nvGraphicFramePr>
      <xdr:xfrm>
        <a:off x="6086475" y="7667625"/>
        <a:ext cx="59055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447675</xdr:colOff>
      <xdr:row>40</xdr:row>
      <xdr:rowOff>142875</xdr:rowOff>
    </xdr:from>
    <xdr:to>
      <xdr:col>14</xdr:col>
      <xdr:colOff>504825</xdr:colOff>
      <xdr:row>51</xdr:row>
      <xdr:rowOff>9525</xdr:rowOff>
    </xdr:to>
    <xdr:graphicFrame>
      <xdr:nvGraphicFramePr>
        <xdr:cNvPr id="4" name="Chart 4"/>
        <xdr:cNvGraphicFramePr/>
      </xdr:nvGraphicFramePr>
      <xdr:xfrm>
        <a:off x="6210300" y="11001375"/>
        <a:ext cx="594360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657225</xdr:colOff>
      <xdr:row>52</xdr:row>
      <xdr:rowOff>85725</xdr:rowOff>
    </xdr:from>
    <xdr:to>
      <xdr:col>14</xdr:col>
      <xdr:colOff>704850</xdr:colOff>
      <xdr:row>64</xdr:row>
      <xdr:rowOff>9525</xdr:rowOff>
    </xdr:to>
    <xdr:graphicFrame>
      <xdr:nvGraphicFramePr>
        <xdr:cNvPr id="5" name="Chart 5"/>
        <xdr:cNvGraphicFramePr/>
      </xdr:nvGraphicFramePr>
      <xdr:xfrm>
        <a:off x="6419850" y="14144625"/>
        <a:ext cx="593407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695325</xdr:colOff>
      <xdr:row>17</xdr:row>
      <xdr:rowOff>9525</xdr:rowOff>
    </xdr:from>
    <xdr:to>
      <xdr:col>9</xdr:col>
      <xdr:colOff>933450</xdr:colOff>
      <xdr:row>17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6457950" y="4733925"/>
          <a:ext cx="121920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Average = 6.35%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11</xdr:col>
      <xdr:colOff>342900</xdr:colOff>
      <xdr:row>4</xdr:row>
      <xdr:rowOff>9525</xdr:rowOff>
    </xdr:from>
    <xdr:to>
      <xdr:col>12</xdr:col>
      <xdr:colOff>695325</xdr:colOff>
      <xdr:row>4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9048750" y="1266825"/>
          <a:ext cx="133350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Average = 7.51%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190500</xdr:rowOff>
    </xdr:from>
    <xdr:to>
      <xdr:col>12</xdr:col>
      <xdr:colOff>428625</xdr:colOff>
      <xdr:row>31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8896350" y="8382000"/>
          <a:ext cx="1219200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Average = 5.95%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11</xdr:col>
      <xdr:colOff>533400</xdr:colOff>
      <xdr:row>43</xdr:row>
      <xdr:rowOff>9525</xdr:rowOff>
    </xdr:from>
    <xdr:to>
      <xdr:col>12</xdr:col>
      <xdr:colOff>762000</xdr:colOff>
      <xdr:row>43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9239250" y="11668125"/>
          <a:ext cx="120967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Average = 5.54%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11</xdr:col>
      <xdr:colOff>533400</xdr:colOff>
      <xdr:row>53</xdr:row>
      <xdr:rowOff>190500</xdr:rowOff>
    </xdr:from>
    <xdr:to>
      <xdr:col>12</xdr:col>
      <xdr:colOff>762000</xdr:colOff>
      <xdr:row>54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9239250" y="14516100"/>
          <a:ext cx="120967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Average = 9.42%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4.69921875" style="1" customWidth="1"/>
    <col min="2" max="2" width="23.19921875" style="1" customWidth="1"/>
    <col min="3" max="3" width="9.69921875" style="1" hidden="1" customWidth="1"/>
    <col min="4" max="4" width="23.19921875" style="1" customWidth="1"/>
    <col min="5" max="5" width="17.69921875" style="1" customWidth="1"/>
    <col min="6" max="6" width="8.796875" style="1" hidden="1" customWidth="1"/>
    <col min="7" max="7" width="24.69921875" style="1" customWidth="1"/>
    <col min="8" max="8" width="8.796875" style="1" hidden="1" customWidth="1"/>
    <col min="9" max="9" width="19.3984375" style="1" customWidth="1"/>
    <col min="10" max="10" width="23" style="1" customWidth="1"/>
    <col min="11" max="11" width="18.19921875" style="1" customWidth="1"/>
    <col min="12" max="12" width="20.296875" style="1" hidden="1" customWidth="1"/>
    <col min="13" max="256" width="10.296875" style="1" customWidth="1"/>
  </cols>
  <sheetData>
    <row r="1" ht="235.5" customHeight="1"/>
    <row r="2" spans="2:12" ht="35.25" customHeight="1">
      <c r="B2" s="2" t="s">
        <v>0</v>
      </c>
      <c r="C2" s="3" t="s">
        <v>1</v>
      </c>
      <c r="D2" s="2" t="s">
        <v>2</v>
      </c>
      <c r="E2" s="4" t="s">
        <v>3</v>
      </c>
      <c r="F2" s="3" t="s">
        <v>4</v>
      </c>
      <c r="G2" s="2" t="s">
        <v>2</v>
      </c>
      <c r="H2" s="3" t="s">
        <v>5</v>
      </c>
      <c r="I2" s="5" t="s">
        <v>3</v>
      </c>
      <c r="J2" s="5" t="s">
        <v>6</v>
      </c>
      <c r="K2" s="5" t="s">
        <v>3</v>
      </c>
      <c r="L2" s="6"/>
    </row>
    <row r="3" spans="2:12" ht="25.5" customHeight="1">
      <c r="B3" s="7" t="s">
        <v>7</v>
      </c>
      <c r="C3" s="8"/>
      <c r="D3" s="9">
        <v>4187806610369.16</v>
      </c>
      <c r="E3" s="10"/>
      <c r="F3" s="8"/>
      <c r="G3" s="9">
        <v>5727776738304.64</v>
      </c>
      <c r="H3" s="11"/>
      <c r="I3" s="12"/>
      <c r="J3" s="13">
        <v>10626877048913.1</v>
      </c>
      <c r="K3" s="12"/>
      <c r="L3" s="14"/>
    </row>
    <row r="4" spans="2:12" ht="24" customHeight="1">
      <c r="B4" s="15">
        <v>1</v>
      </c>
      <c r="C4" s="16">
        <f>IF("#REF!"=$L$8,5,IF("#REF!"=$L$7,4,IF("#REF!"=$L$6,3,IF("#REF!"=$L$5,2,IF("#REF!"=$L$4,1,IF("#REF!"=$L$9,"",))))))</f>
        <v>0</v>
      </c>
      <c r="D4" s="17">
        <f>D16-D3</f>
        <v>312869924880.6299</v>
      </c>
      <c r="E4" s="18" t="s">
        <v>8</v>
      </c>
      <c r="F4" s="16">
        <f>IF("#REF!"=$L$8,5,IF("#REF!"=$L$7,4,IF("#REF!"=$L$6,3,IF("#REF!"=$L$5,2,IF("#REF!"=$L$4,1,IF("#REF!"=$L$9,"",))))))</f>
        <v>0</v>
      </c>
      <c r="G4" s="17">
        <f>G16-G3</f>
        <v>194545100769.75</v>
      </c>
      <c r="H4" s="19">
        <f>IF("#REF!"=$L$8,5,IF("#REF!"=$L$7,4,IF("#REF!"=$L$6,3,IF("#REF!"=$L$5,2,IF("#REF!"=$L$4,1,IF("#REF!"=$L$9,"",))))))</f>
        <v>0</v>
      </c>
      <c r="I4" s="20" t="s">
        <v>9</v>
      </c>
      <c r="J4" s="21">
        <f>J16-J3</f>
        <v>1700503755783.7012</v>
      </c>
      <c r="K4" s="22" t="s">
        <v>8</v>
      </c>
      <c r="L4" s="23" t="s">
        <v>10</v>
      </c>
    </row>
    <row r="5" spans="2:12" ht="24" customHeight="1">
      <c r="B5" s="15">
        <v>2</v>
      </c>
      <c r="C5" s="16">
        <f>IF("#REF!"=$L$8,5,IF("#REF!"=$L$7,4,IF("#REF!"=$L$6,3,IF("#REF!"=$L$5,2,IF("#REF!"=$L$4,1,IF("#REF!"=$L$9,"",))))))</f>
        <v>0</v>
      </c>
      <c r="D5" s="17">
        <f>D17-D16</f>
        <v>295861399345.8096</v>
      </c>
      <c r="E5" s="18" t="s">
        <v>8</v>
      </c>
      <c r="F5" s="16">
        <f>IF("#REF!"=$L$8,5,IF("#REF!"=$L$7,4,IF("#REF!"=$L$6,3,IF("#REF!"=$L$5,2,IF("#REF!"=$L$4,1,IF("#REF!"=$L$9,"",))))))</f>
        <v>0</v>
      </c>
      <c r="G5" s="17">
        <f>G17-G16</f>
        <v>466266133937.0205</v>
      </c>
      <c r="H5" s="19">
        <f>IF("#REF!"=$L$8,5,IF("#REF!"=$L$7,4,IF("#REF!"=$L$6,3,IF("#REF!"=$L$5,2,IF("#REF!"=$L$4,1,IF("#REF!"=$L$9,"",))))))</f>
        <v>0</v>
      </c>
      <c r="I5" s="20" t="s">
        <v>9</v>
      </c>
      <c r="J5" s="21">
        <f>J17-J16</f>
        <v>1728932670235.7988</v>
      </c>
      <c r="K5" s="22" t="s">
        <v>8</v>
      </c>
      <c r="L5" s="23" t="s">
        <v>11</v>
      </c>
    </row>
    <row r="6" spans="2:12" ht="19.5" customHeight="1">
      <c r="B6" s="15">
        <v>3</v>
      </c>
      <c r="C6" s="16">
        <f>IF("#REF!"=$L$8,5,IF("#REF!"=$L$7,4,IF("#REF!"=$L$6,3,IF("#REF!"=$L$5,2,IF("#REF!"=$L$4,1,IF("#REF!"=$L$9,"",))))))</f>
        <v>0</v>
      </c>
      <c r="D6" s="17">
        <f>D18-D17</f>
        <v>191860006993.8506</v>
      </c>
      <c r="E6" s="24" t="s">
        <v>9</v>
      </c>
      <c r="F6" s="16">
        <f>IF("#REF!"=$L$8,5,IF("#REF!"=$L$7,4,IF("#REF!"=$L$6,3,IF("#REF!"=$L$5,2,IF("#REF!"=$L$4,1,IF("#REF!"=$L$9,"",))))))</f>
        <v>0</v>
      </c>
      <c r="G6" s="17">
        <f>G18-G17</f>
        <v>618246099424.0801</v>
      </c>
      <c r="H6" s="19">
        <f>IF("#REF!"=$L$8,5,IF("#REF!"=$L$7,4,IF("#REF!"=$L$6,3,IF("#REF!"=$L$5,2,IF("#REF!"=$L$4,1,IF("#REF!"=$L$9,"",))))))</f>
        <v>0</v>
      </c>
      <c r="I6" s="20" t="s">
        <v>9</v>
      </c>
      <c r="J6" s="21" t="s">
        <v>12</v>
      </c>
      <c r="K6" s="20" t="s">
        <v>9</v>
      </c>
      <c r="L6" s="25" t="s">
        <v>13</v>
      </c>
    </row>
    <row r="7" spans="2:12" ht="24" customHeight="1">
      <c r="B7" s="15">
        <v>4</v>
      </c>
      <c r="C7" s="16">
        <f>IF("#REF!"=$L$8,5,IF("#REF!"=$L$7,4,IF("#REF!"=$L$6,3,IF("#REF!"=$L$5,2,IF("#REF!"=$L$4,1,IF("#REF!"=$L$9,"",))))))</f>
        <v>0</v>
      </c>
      <c r="D7" s="17">
        <f>D19-D18</f>
        <v>321376565092.54004</v>
      </c>
      <c r="E7" s="24" t="s">
        <v>9</v>
      </c>
      <c r="F7" s="16">
        <f>IF("#REF!"=$L$8,5,IF("#REF!"=$L$7,4,IF("#REF!"=$L$6,3,IF("#REF!"=$L$5,2,IF("#REF!"=$L$4,1,IF("#REF!"=$L$9,"",))))))</f>
        <v>0</v>
      </c>
      <c r="G7" s="17">
        <f>G19-G18</f>
        <v>606381539892.8799</v>
      </c>
      <c r="H7" s="19">
        <f>IF("#REF!"=$L$8,5,IF("#REF!"=$L$7,4,IF("#REF!"=$L$6,3,IF("#REF!"=$L$5,2,IF("#REF!"=$L$4,1,IF("#REF!"=$L$9,"",))))))</f>
        <v>0</v>
      </c>
      <c r="I7" s="20" t="s">
        <v>9</v>
      </c>
      <c r="J7" s="21" t="s">
        <v>12</v>
      </c>
      <c r="K7" s="20" t="s">
        <v>9</v>
      </c>
      <c r="L7" s="23" t="s">
        <v>14</v>
      </c>
    </row>
    <row r="8" spans="2:12" ht="24" customHeight="1">
      <c r="B8" s="15">
        <v>5</v>
      </c>
      <c r="C8" s="16">
        <f>IF("#REF!"=$L$8,5,IF("#REF!"=$L$7,4,IF("#REF!"=$L$6,3,IF("#REF!"=$L$5,2,IF("#REF!"=$L$4,1,IF("#REF!"=$L$9,"",))))))</f>
        <v>0</v>
      </c>
      <c r="D8" s="17">
        <f>D20-D19</f>
        <v>185751152125.45996</v>
      </c>
      <c r="E8" s="24" t="s">
        <v>9</v>
      </c>
      <c r="F8" s="16">
        <f>IF("#REF!"=$L$8,5,IF("#REF!"=$L$7,4,IF("#REF!"=$L$6,3,IF("#REF!"=$L$5,2,IF("#REF!"=$L$4,1,IF("#REF!"=$L$9,"",))))))</f>
        <v>0</v>
      </c>
      <c r="G8" s="17">
        <f>G20-G19</f>
        <v>562527680664.5</v>
      </c>
      <c r="H8" s="19">
        <f>IF("#REF!"=$L$8,5,IF("#REF!"=$L$7,4,IF("#REF!"=$L$6,3,IF("#REF!"=$L$5,2,IF("#REF!"=$L$4,1,IF("#REF!"=$L$9,"",))))))</f>
        <v>0</v>
      </c>
      <c r="I8" s="20" t="s">
        <v>9</v>
      </c>
      <c r="J8" s="21"/>
      <c r="K8" s="26"/>
      <c r="L8" s="23" t="s">
        <v>15</v>
      </c>
    </row>
    <row r="9" spans="2:12" ht="24" customHeight="1">
      <c r="B9" s="15">
        <v>6</v>
      </c>
      <c r="C9" s="16">
        <f>IF("#REF!"=$L$8,5,IF("#REF!"=$L$7,4,IF("#REF!"=$L$6,3,IF("#REF!"=$L$5,2,IF("#REF!"=$L$4,1,IF("#REF!"=$L$9,"",))))))</f>
        <v>0</v>
      </c>
      <c r="D9" s="17">
        <f>D21-D20</f>
        <v>128281554655.56934</v>
      </c>
      <c r="E9" s="24" t="s">
        <v>9</v>
      </c>
      <c r="F9" s="16">
        <f>IF("#REF!"=$L$8,5,IF("#REF!"=$L$7,4,IF("#REF!"=$L$6,3,IF("#REF!"=$L$5,2,IF("#REF!"=$L$4,1,IF("#REF!"=$L$9,"",))))))</f>
        <v>0</v>
      </c>
      <c r="G9" s="17">
        <f>G21-G20</f>
        <v>499341790544.61035</v>
      </c>
      <c r="H9" s="19">
        <f>IF("#REF!"=$L$8,5,IF("#REF!"=$L$7,4,IF("#REF!"=$L$6,3,IF("#REF!"=$L$5,2,IF("#REF!"=$L$4,1,IF("#REF!"=$L$9,"",))))))</f>
        <v>0</v>
      </c>
      <c r="I9" s="20" t="s">
        <v>9</v>
      </c>
      <c r="J9" s="27"/>
      <c r="K9" s="26"/>
      <c r="L9" s="23" t="s">
        <v>16</v>
      </c>
    </row>
    <row r="10" spans="2:12" ht="24" customHeight="1">
      <c r="B10" s="15">
        <v>7</v>
      </c>
      <c r="C10" s="16">
        <f>IF("#REF!"=$L$8,5,IF("#REF!"=$L$7,4,IF("#REF!"=$L$6,3,IF("#REF!"=$L$5,2,IF("#REF!"=$L$4,1,IF("#REF!"=$L$9,"",))))))</f>
        <v>0</v>
      </c>
      <c r="D10" s="17">
        <f>D22-D21</f>
        <v>82367756410.84082</v>
      </c>
      <c r="E10" s="24" t="s">
        <v>9</v>
      </c>
      <c r="F10" s="16">
        <f>IF("#REF!"=$L$8,5,IF("#REF!"=$L$7,4,IF("#REF!"=$L$6,3,IF("#REF!"=$L$5,2,IF("#REF!"=$L$4,1,IF("#REF!"=$L$9,"",))))))</f>
        <v>0</v>
      </c>
      <c r="G10" s="17">
        <f>G22-G21</f>
        <v>513555204392.91016</v>
      </c>
      <c r="H10" s="19">
        <f>IF("#REF!"=$L$8,5,IF("#REF!"=$L$7,4,IF("#REF!"=$L$6,3,IF("#REF!"=$L$5,2,IF("#REF!"=$L$4,1,IF("#REF!"=$L$9,"",))))))</f>
        <v>0</v>
      </c>
      <c r="I10" s="22" t="s">
        <v>8</v>
      </c>
      <c r="J10" s="21"/>
      <c r="K10" s="26"/>
      <c r="L10" s="23"/>
    </row>
    <row r="11" spans="2:12" ht="24" customHeight="1">
      <c r="B11" s="15">
        <v>8</v>
      </c>
      <c r="C11" s="16">
        <f>IF("#REF!"=$L$8,5,IF("#REF!"=$L$7,4,IF("#REF!"=$L$6,3,IF("#REF!"=$L$5,2,IF("#REF!"=$L$4,1,IF("#REF!"=$L$9,"",))))))</f>
        <v>0</v>
      </c>
      <c r="D11" s="17">
        <f>D23-D22</f>
        <v>21601768430.779297</v>
      </c>
      <c r="E11" s="24" t="s">
        <v>9</v>
      </c>
      <c r="F11" s="16">
        <f>IF("#REF!"=$L$8,5,IF("#REF!"=$L$7,4,IF("#REF!"=$L$6,3,IF("#REF!"=$L$5,2,IF("#REF!"=$L$4,1,IF("#REF!"=$L$9,"",))))))</f>
        <v>0</v>
      </c>
      <c r="G11" s="17">
        <f>G23-G22</f>
        <v>1438236760982.709</v>
      </c>
      <c r="H11" s="19">
        <f>IF("#REF!"=$L$8,5,IF("#REF!"=$L$7,4,IF("#REF!"=$L$6,3,IF("#REF!"=$L$5,2,IF("#REF!"=$L$4,1,IF("#REF!"=$L$9,"",))))))</f>
        <v>0</v>
      </c>
      <c r="I11" s="22" t="s">
        <v>8</v>
      </c>
      <c r="J11" s="21" t="s">
        <v>12</v>
      </c>
      <c r="K11" s="26"/>
      <c r="L11" s="23"/>
    </row>
    <row r="12" spans="2:12" ht="24" customHeight="1">
      <c r="B12" s="28" t="s">
        <v>17</v>
      </c>
      <c r="C12" s="16">
        <f>IF("#REF!"=$L$8,5,IF("#REF!"=$L$7,4,IF("#REF!"=$L$6,3,IF("#REF!"=$L$5,2,IF("#REF!"=$L$4,1,IF("#REF!"=$L$9,"",))))))</f>
        <v>0</v>
      </c>
      <c r="D12" s="29">
        <f>SUM(D4:D11)</f>
        <v>1539970127935.4795</v>
      </c>
      <c r="E12" s="30" t="s">
        <v>18</v>
      </c>
      <c r="F12" s="16">
        <f>IF("#REF!"=$L$8,5,IF("#REF!"=$L$7,4,IF("#REF!"=$L$6,3,IF("#REF!"=$L$5,2,IF("#REF!"=$L$4,1,IF("#REF!"=$L$9,"",))))))</f>
        <v>0</v>
      </c>
      <c r="G12" s="29">
        <f>SUM(G4:G11)</f>
        <v>4899100310608.46</v>
      </c>
      <c r="H12" s="19">
        <f>IF("#REF!"=$L$8,5,IF("#REF!"=$L$7,4,IF("#REF!"=$L$6,3,IF("#REF!"=$L$5,2,IF("#REF!"=$L$4,1,IF("#REF!"=$L$9,"",))))))</f>
        <v>0</v>
      </c>
      <c r="I12" s="31" t="s">
        <v>18</v>
      </c>
      <c r="J12" s="32">
        <f>SUM(J4:J11)</f>
        <v>3429436426019.5</v>
      </c>
      <c r="K12" s="31" t="s">
        <v>19</v>
      </c>
      <c r="L12" s="23"/>
    </row>
    <row r="13" spans="2:12" ht="24" customHeight="1">
      <c r="B13" s="33" t="s">
        <v>20</v>
      </c>
      <c r="C13" s="16">
        <f>IF("#REF!"=$L$8,5,IF("#REF!"=$L$7,4,IF("#REF!"=$L$6,3,IF("#REF!"=$L$5,2,IF("#REF!"=$L$4,1,IF("#REF!"=$L$9,"",))))))</f>
        <v>0</v>
      </c>
      <c r="D13" s="34">
        <f>D4+D5</f>
        <v>608731324226.4395</v>
      </c>
      <c r="E13" s="35">
        <f>D13/2</f>
        <v>304365662113.2197</v>
      </c>
      <c r="F13" s="16">
        <f>IF("#REF!"=$L$8,5,IF("#REF!"=$L$7,4,IF("#REF!"=$L$6,3,IF("#REF!"=$L$5,2,IF("#REF!"=$L$4,1,IF("#REF!"=$L$9,"",))))))</f>
        <v>0</v>
      </c>
      <c r="G13" s="34">
        <f>G10+G11</f>
        <v>1951791965375.6191</v>
      </c>
      <c r="H13" s="19">
        <f>IF("#REF!"=$L$8,5,IF("#REF!"=$L$7,4,IF("#REF!"=$L$6,3,IF("#REF!"=$L$5,2,IF("#REF!"=$L$4,1,IF("#REF!"=$L$9,"",))))))</f>
        <v>0</v>
      </c>
      <c r="I13" s="26">
        <f>G13/2</f>
        <v>975895982687.8096</v>
      </c>
      <c r="J13" s="36">
        <f>J4+J5</f>
        <v>3429436426019.5</v>
      </c>
      <c r="K13" s="26">
        <f>J13/2</f>
        <v>1714718213009.75</v>
      </c>
      <c r="L13" s="23"/>
    </row>
    <row r="14" spans="2:12" ht="24" customHeight="1">
      <c r="B14" s="37" t="s">
        <v>21</v>
      </c>
      <c r="C14" s="16">
        <f>IF("#REF!"=$L$8,5,IF("#REF!"=$L$7,4,IF("#REF!"=$L$6,3,IF("#REF!"=$L$5,2,IF("#REF!"=$L$4,1,IF("#REF!"=$L$9,"",))))))</f>
        <v>0</v>
      </c>
      <c r="D14" s="38">
        <f>D6+D7+D8+D9+D10+D11</f>
        <v>931238803709.04</v>
      </c>
      <c r="E14" s="35">
        <f>D14/6</f>
        <v>155206467284.84</v>
      </c>
      <c r="F14" s="16">
        <f>IF("#REF!"=$L$8,5,IF("#REF!"=$L$7,4,IF("#REF!"=$L$6,3,IF("#REF!"=$L$5,2,IF("#REF!"=$L$4,1,IF("#REF!"=$L$9,"",))))))</f>
        <v>0</v>
      </c>
      <c r="G14" s="38">
        <f>G4+G5+G6+G7+G8+G9</f>
        <v>2947308345232.841</v>
      </c>
      <c r="H14" s="19">
        <f>IF("#REF!"=$L$8,5,IF("#REF!"=$L$7,4,IF("#REF!"=$L$6,3,IF("#REF!"=$L$5,2,IF("#REF!"=$L$4,1,IF("#REF!"=$L$9,"",))))))</f>
        <v>0</v>
      </c>
      <c r="I14" s="26">
        <f>G14/6</f>
        <v>491218057538.8068</v>
      </c>
      <c r="J14" s="39" t="s">
        <v>12</v>
      </c>
      <c r="K14" s="26"/>
      <c r="L14" s="23"/>
    </row>
    <row r="15" spans="2:12" ht="24" customHeight="1">
      <c r="B15" s="28" t="s">
        <v>22</v>
      </c>
      <c r="C15" s="16"/>
      <c r="D15" s="17"/>
      <c r="E15" s="35"/>
      <c r="F15" s="16"/>
      <c r="G15" s="17"/>
      <c r="H15" s="19"/>
      <c r="I15" s="26"/>
      <c r="J15" s="21"/>
      <c r="K15" s="26"/>
      <c r="L15" s="23"/>
    </row>
    <row r="16" spans="2:12" ht="24" customHeight="1">
      <c r="B16" s="15">
        <v>1</v>
      </c>
      <c r="C16" s="16">
        <f>IF("#REF!"=$L$8,5,IF("#REF!"=$L$7,4,IF("#REF!"=$L$6,3,IF("#REF!"=$L$5,2,IF("#REF!"=$L$4,1,IF("#REF!"=$L$9,"",))))))</f>
        <v>0</v>
      </c>
      <c r="D16" s="40">
        <v>4500676535249.79</v>
      </c>
      <c r="E16" s="35"/>
      <c r="F16" s="16">
        <f>IF("#REF!"=$L$8,5,IF("#REF!"=$L$7,4,IF("#REF!"=$L$6,3,IF("#REF!"=$L$5,2,IF("#REF!"=$L$4,1,IF("#REF!"=$L$9,"",))))))</f>
        <v>0</v>
      </c>
      <c r="G16" s="40">
        <v>5922321839074.39</v>
      </c>
      <c r="H16" s="19">
        <f>IF("#REF!"=$L$8,5,IF("#REF!"=$L$7,4,IF("#REF!"=$L$6,3,IF("#REF!"=$L$5,2,IF("#REF!"=$L$4,1,IF("#REF!"=$L$9,"",))))))</f>
        <v>0</v>
      </c>
      <c r="I16" s="26"/>
      <c r="J16" s="41">
        <v>12327380804696.8</v>
      </c>
      <c r="K16" s="42"/>
      <c r="L16" s="23"/>
    </row>
    <row r="17" spans="2:12" ht="24" customHeight="1">
      <c r="B17" s="15">
        <v>2</v>
      </c>
      <c r="C17" s="16"/>
      <c r="D17" s="40">
        <v>4796537934595.6</v>
      </c>
      <c r="E17" s="35"/>
      <c r="F17" s="16"/>
      <c r="G17" s="40">
        <v>6388587973011.41</v>
      </c>
      <c r="H17" s="19"/>
      <c r="I17" s="26"/>
      <c r="J17" s="41">
        <v>14056313474932.6</v>
      </c>
      <c r="K17" s="42"/>
      <c r="L17" s="23"/>
    </row>
    <row r="18" spans="2:12" ht="24" customHeight="1">
      <c r="B18" s="15">
        <v>3</v>
      </c>
      <c r="C18" s="16"/>
      <c r="D18" s="40">
        <v>4988397941589.45</v>
      </c>
      <c r="E18" s="35"/>
      <c r="F18" s="16"/>
      <c r="G18" s="40">
        <v>7006834072435.49</v>
      </c>
      <c r="H18" s="19"/>
      <c r="I18" s="26"/>
      <c r="J18" s="43"/>
      <c r="K18" s="44"/>
      <c r="L18" s="23"/>
    </row>
    <row r="19" spans="2:12" ht="24" customHeight="1">
      <c r="B19" s="15">
        <v>4</v>
      </c>
      <c r="C19" s="16"/>
      <c r="D19" s="40">
        <v>5309774506681.99</v>
      </c>
      <c r="E19" s="35"/>
      <c r="F19" s="16"/>
      <c r="G19" s="40">
        <v>7613215612328.37</v>
      </c>
      <c r="H19" s="19"/>
      <c r="I19" s="26"/>
      <c r="J19" s="45"/>
      <c r="K19" s="44"/>
      <c r="L19" s="23"/>
    </row>
    <row r="20" spans="2:12" ht="24" customHeight="1">
      <c r="B20" s="15">
        <v>5</v>
      </c>
      <c r="C20" s="16"/>
      <c r="D20" s="40">
        <v>5495525658807.45</v>
      </c>
      <c r="E20" s="35"/>
      <c r="F20" s="16"/>
      <c r="G20" s="40">
        <v>8175743292992.87</v>
      </c>
      <c r="H20" s="19"/>
      <c r="I20" s="26"/>
      <c r="J20" s="41"/>
      <c r="K20" s="26"/>
      <c r="L20" s="23"/>
    </row>
    <row r="21" spans="2:12" ht="24" customHeight="1">
      <c r="B21" s="15">
        <v>6</v>
      </c>
      <c r="C21" s="16"/>
      <c r="D21" s="40">
        <v>5623807213463.02</v>
      </c>
      <c r="E21" s="35"/>
      <c r="F21" s="16"/>
      <c r="G21" s="40">
        <v>8675085083537.48</v>
      </c>
      <c r="H21" s="19"/>
      <c r="I21" s="26"/>
      <c r="J21" s="46"/>
      <c r="K21" s="26"/>
      <c r="L21" s="23"/>
    </row>
    <row r="22" spans="2:12" ht="24" customHeight="1">
      <c r="B22" s="15">
        <v>7</v>
      </c>
      <c r="C22" s="16"/>
      <c r="D22" s="40">
        <v>5706174969873.86</v>
      </c>
      <c r="E22" s="35"/>
      <c r="F22" s="16"/>
      <c r="G22" s="40">
        <v>9188640287930.39</v>
      </c>
      <c r="H22" s="19"/>
      <c r="I22" s="26"/>
      <c r="J22" s="46"/>
      <c r="K22" s="47"/>
      <c r="L22" s="23"/>
    </row>
    <row r="23" spans="2:12" ht="24" customHeight="1">
      <c r="B23" s="15">
        <v>8</v>
      </c>
      <c r="C23" s="16"/>
      <c r="D23" s="40">
        <v>5727776738304.64</v>
      </c>
      <c r="E23" s="35"/>
      <c r="F23" s="16"/>
      <c r="G23" s="40">
        <v>10626877048913.1</v>
      </c>
      <c r="H23" s="19"/>
      <c r="I23" s="26"/>
      <c r="J23" s="46"/>
      <c r="K23" s="47"/>
      <c r="L23" s="23"/>
    </row>
    <row r="24" spans="2:12" ht="24" customHeight="1">
      <c r="B24" s="48" t="s">
        <v>23</v>
      </c>
      <c r="C24" s="16"/>
      <c r="D24" s="49" t="s">
        <v>24</v>
      </c>
      <c r="E24" s="35"/>
      <c r="F24" s="16"/>
      <c r="G24" s="50" t="s">
        <v>19</v>
      </c>
      <c r="H24" s="19"/>
      <c r="I24" s="26"/>
      <c r="J24" s="26"/>
      <c r="K24" s="26"/>
      <c r="L24" s="23"/>
    </row>
    <row r="25" spans="2:12" ht="23.25" customHeight="1">
      <c r="B25" s="33" t="s">
        <v>25</v>
      </c>
      <c r="C25" s="16"/>
      <c r="D25" s="51">
        <f>D13+G13+J13</f>
        <v>5989959715621.559</v>
      </c>
      <c r="E25" s="35"/>
      <c r="F25" s="16"/>
      <c r="G25" s="51" t="s">
        <v>25</v>
      </c>
      <c r="H25" s="52"/>
      <c r="I25" s="53">
        <f>D25/5.5</f>
        <v>1089083584658.4652</v>
      </c>
      <c r="J25" s="54"/>
      <c r="K25" s="54"/>
      <c r="L25" s="23"/>
    </row>
    <row r="26" spans="2:12" ht="23.25" customHeight="1">
      <c r="B26" s="37" t="s">
        <v>26</v>
      </c>
      <c r="C26" s="55"/>
      <c r="D26" s="56">
        <f>D14+G14</f>
        <v>3878547148941.881</v>
      </c>
      <c r="E26" s="57"/>
      <c r="F26" s="55"/>
      <c r="G26" s="56" t="s">
        <v>26</v>
      </c>
      <c r="H26" s="58"/>
      <c r="I26" s="59">
        <f>D3/12</f>
        <v>348983884197.43</v>
      </c>
      <c r="J26" s="60"/>
      <c r="K26" s="60"/>
      <c r="L26" s="61"/>
    </row>
  </sheetData>
  <printOptions/>
  <pageMargins left="0.75" right="0.75" top="0.75" bottom="0.75" header="0.25" footer="0.25"/>
  <pageSetup firstPageNumber="1" useFirstPageNumber="1" orientation="landscape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24.59765625" style="62" customWidth="1"/>
    <col min="3" max="3" width="12.09765625" style="62" customWidth="1"/>
    <col min="4" max="4" width="19.59765625" style="62" customWidth="1"/>
    <col min="5" max="7" width="20" style="62" customWidth="1"/>
    <col min="8" max="256" width="10.296875" style="62" customWidth="1"/>
  </cols>
  <sheetData>
    <row r="1" spans="1:7" ht="22.5" customHeight="1">
      <c r="A1" s="63"/>
      <c r="B1" s="63"/>
      <c r="C1" s="63"/>
      <c r="D1" s="63"/>
      <c r="E1" s="63"/>
      <c r="F1" s="63"/>
      <c r="G1" s="63"/>
    </row>
    <row r="2" spans="1:7" ht="25.5" customHeight="1">
      <c r="A2" s="64" t="s">
        <v>27</v>
      </c>
      <c r="B2" s="65" t="s">
        <v>28</v>
      </c>
      <c r="C2" s="66" t="s">
        <v>29</v>
      </c>
      <c r="D2" s="66" t="s">
        <v>30</v>
      </c>
      <c r="E2" s="66" t="s">
        <v>31</v>
      </c>
      <c r="F2" s="67" t="s">
        <v>32</v>
      </c>
      <c r="G2" s="68"/>
    </row>
    <row r="3" spans="1:7" ht="24" customHeight="1">
      <c r="A3" s="69">
        <v>2010</v>
      </c>
      <c r="B3" s="70">
        <v>12311349677512</v>
      </c>
      <c r="C3" s="71">
        <v>0.04838</v>
      </c>
      <c r="D3" s="72">
        <f aca="true" t="shared" si="0" ref="D3:D25">B3*C3</f>
        <v>595623097398.0305</v>
      </c>
      <c r="E3" s="72">
        <v>2100000000000</v>
      </c>
      <c r="F3" s="72">
        <f aca="true" t="shared" si="1" ref="F3:F25">D3/365.25</f>
        <v>1630727166.045258</v>
      </c>
      <c r="G3" s="74"/>
    </row>
    <row r="4" spans="1:7" ht="22.5" customHeight="1">
      <c r="A4" s="69">
        <f aca="true" t="shared" si="2" ref="A4:A25">A3+2</f>
        <v>2012</v>
      </c>
      <c r="B4" s="75">
        <f aca="true" t="shared" si="3" ref="B4:B25">B3*1.079*(1.079)</f>
        <v>14333378059896.246</v>
      </c>
      <c r="C4" s="71">
        <v>0.04838</v>
      </c>
      <c r="D4" s="72">
        <f t="shared" si="0"/>
        <v>693448830537.7804</v>
      </c>
      <c r="E4" s="72">
        <f aca="true" t="shared" si="4" ref="E4:E25">E3*1.0572</f>
        <v>2220120000000</v>
      </c>
      <c r="F4" s="72">
        <f t="shared" si="1"/>
        <v>1898559426.5236971</v>
      </c>
      <c r="G4" s="76"/>
    </row>
    <row r="5" spans="1:7" ht="22.5" customHeight="1">
      <c r="A5" s="69">
        <f t="shared" si="2"/>
        <v>2014</v>
      </c>
      <c r="B5" s="75">
        <f t="shared" si="3"/>
        <v>16687506405831.664</v>
      </c>
      <c r="C5" s="71">
        <v>0.04838</v>
      </c>
      <c r="D5" s="72">
        <f t="shared" si="0"/>
        <v>807341559914.1359</v>
      </c>
      <c r="E5" s="72">
        <f t="shared" si="4"/>
        <v>2347110864000</v>
      </c>
      <c r="F5" s="72">
        <f t="shared" si="1"/>
        <v>2210380725.2953753</v>
      </c>
      <c r="G5" s="77"/>
    </row>
    <row r="6" spans="1:7" ht="22.5" customHeight="1">
      <c r="A6" s="69">
        <f t="shared" si="2"/>
        <v>2016</v>
      </c>
      <c r="B6" s="75">
        <f t="shared" si="3"/>
        <v>19428279145431.86</v>
      </c>
      <c r="C6" s="71">
        <v>0.04838</v>
      </c>
      <c r="D6" s="72">
        <f t="shared" si="0"/>
        <v>939940145055.9933</v>
      </c>
      <c r="E6" s="72">
        <f t="shared" si="4"/>
        <v>2481365605420.8</v>
      </c>
      <c r="F6" s="72">
        <f t="shared" si="1"/>
        <v>2573415865.998613</v>
      </c>
      <c r="G6" s="77"/>
    </row>
    <row r="7" spans="1:7" ht="22.5" customHeight="1">
      <c r="A7" s="69">
        <f t="shared" si="2"/>
        <v>2018</v>
      </c>
      <c r="B7" s="75">
        <f t="shared" si="3"/>
        <v>22619199140556.734</v>
      </c>
      <c r="C7" s="71">
        <v>0.04838</v>
      </c>
      <c r="D7" s="72">
        <f t="shared" si="0"/>
        <v>1094316854420.1348</v>
      </c>
      <c r="E7" s="72">
        <f t="shared" si="4"/>
        <v>2623299718050.869</v>
      </c>
      <c r="F7" s="72">
        <f t="shared" si="1"/>
        <v>2996076261.246091</v>
      </c>
      <c r="G7" s="77"/>
    </row>
    <row r="8" spans="1:7" ht="22.5" customHeight="1">
      <c r="A8" s="69">
        <f t="shared" si="2"/>
        <v>2020</v>
      </c>
      <c r="B8" s="75">
        <f t="shared" si="3"/>
        <v>26334199026600.91</v>
      </c>
      <c r="C8" s="71">
        <v>0.04838</v>
      </c>
      <c r="D8" s="72">
        <f t="shared" si="0"/>
        <v>1274048548906.952</v>
      </c>
      <c r="E8" s="72">
        <f t="shared" si="4"/>
        <v>2773352461923.3784</v>
      </c>
      <c r="F8" s="72">
        <f t="shared" si="1"/>
        <v>3488154822.46941</v>
      </c>
      <c r="G8" s="77"/>
    </row>
    <row r="9" spans="1:7" ht="22.5" customHeight="1">
      <c r="A9" s="78">
        <f t="shared" si="2"/>
        <v>2022</v>
      </c>
      <c r="B9" s="79">
        <f t="shared" si="3"/>
        <v>30659354208928.87</v>
      </c>
      <c r="C9" s="80">
        <v>0.04838</v>
      </c>
      <c r="D9" s="81">
        <f t="shared" si="0"/>
        <v>1483299556627.9788</v>
      </c>
      <c r="E9" s="81">
        <f t="shared" si="4"/>
        <v>2931988222745.3955</v>
      </c>
      <c r="F9" s="81">
        <f t="shared" si="1"/>
        <v>4061052858.6666083</v>
      </c>
      <c r="G9" s="82"/>
    </row>
    <row r="10" spans="1:7" ht="22.5" customHeight="1">
      <c r="A10" s="69">
        <f t="shared" si="2"/>
        <v>2024</v>
      </c>
      <c r="B10" s="75">
        <f t="shared" si="3"/>
        <v>35694877203557.555</v>
      </c>
      <c r="C10" s="71">
        <v>0.04838</v>
      </c>
      <c r="D10" s="72">
        <f t="shared" si="0"/>
        <v>1726918159108.1145</v>
      </c>
      <c r="E10" s="72">
        <f t="shared" si="4"/>
        <v>3099697949086.432</v>
      </c>
      <c r="F10" s="72">
        <f t="shared" si="1"/>
        <v>4728044241.226871</v>
      </c>
      <c r="G10" s="77"/>
    </row>
    <row r="11" spans="1:7" ht="22.5" customHeight="1">
      <c r="A11" s="69">
        <f t="shared" si="2"/>
        <v>2026</v>
      </c>
      <c r="B11" s="75">
        <f t="shared" si="3"/>
        <v>41557439530347.05</v>
      </c>
      <c r="C11" s="71">
        <v>0.04838</v>
      </c>
      <c r="D11" s="83">
        <f t="shared" si="0"/>
        <v>2010548924478.1902</v>
      </c>
      <c r="E11" s="72">
        <f t="shared" si="4"/>
        <v>3277000671774.176</v>
      </c>
      <c r="F11" s="72">
        <f t="shared" si="1"/>
        <v>5504582955.4502125</v>
      </c>
      <c r="G11" s="77"/>
    </row>
    <row r="12" spans="1:7" ht="24" customHeight="1">
      <c r="A12" s="69">
        <f t="shared" si="2"/>
        <v>2028</v>
      </c>
      <c r="B12" s="75">
        <f t="shared" si="3"/>
        <v>48382874956250.77</v>
      </c>
      <c r="C12" s="71">
        <v>0.04838</v>
      </c>
      <c r="D12" s="83">
        <f t="shared" si="0"/>
        <v>2340763490383.4126</v>
      </c>
      <c r="E12" s="72">
        <f t="shared" si="4"/>
        <v>3464445110199.658</v>
      </c>
      <c r="F12" s="72">
        <f t="shared" si="1"/>
        <v>6408661164.636311</v>
      </c>
      <c r="G12" s="77"/>
    </row>
    <row r="13" spans="1:7" ht="24" customHeight="1">
      <c r="A13" s="69">
        <f t="shared" si="2"/>
        <v>2030</v>
      </c>
      <c r="B13" s="75">
        <f t="shared" si="3"/>
        <v>56329326721940.36</v>
      </c>
      <c r="C13" s="71">
        <v>0.04838</v>
      </c>
      <c r="D13" s="83">
        <f t="shared" si="0"/>
        <v>2725212826807.4746</v>
      </c>
      <c r="E13" s="72">
        <f t="shared" si="4"/>
        <v>3662611370503.078</v>
      </c>
      <c r="F13" s="72">
        <f t="shared" si="1"/>
        <v>7461226082.977344</v>
      </c>
      <c r="G13" s="77"/>
    </row>
    <row r="14" spans="1:7" ht="24" customHeight="1">
      <c r="A14" s="84">
        <f t="shared" si="2"/>
        <v>2032</v>
      </c>
      <c r="B14" s="85">
        <f t="shared" si="3"/>
        <v>65580911672078.56</v>
      </c>
      <c r="C14" s="86">
        <v>0.04838</v>
      </c>
      <c r="D14" s="83">
        <f t="shared" si="0"/>
        <v>3172804506695.1606</v>
      </c>
      <c r="E14" s="83">
        <f t="shared" si="4"/>
        <v>3872112740895.854</v>
      </c>
      <c r="F14" s="83">
        <f t="shared" si="1"/>
        <v>8686665316.071625</v>
      </c>
      <c r="G14" s="87"/>
    </row>
    <row r="15" spans="1:7" ht="24" customHeight="1">
      <c r="A15" s="88">
        <f t="shared" si="2"/>
        <v>2034</v>
      </c>
      <c r="B15" s="89">
        <f t="shared" si="3"/>
        <v>76351986186012.4</v>
      </c>
      <c r="C15" s="90">
        <v>0.04838</v>
      </c>
      <c r="D15" s="91">
        <f t="shared" si="0"/>
        <v>3693909091679.2803</v>
      </c>
      <c r="E15" s="91">
        <f t="shared" si="4"/>
        <v>4093597589675.0967</v>
      </c>
      <c r="F15" s="91">
        <f t="shared" si="1"/>
        <v>10113371914.248543</v>
      </c>
      <c r="G15" s="92"/>
    </row>
    <row r="16" spans="1:7" ht="24" customHeight="1">
      <c r="A16" s="69">
        <f t="shared" si="2"/>
        <v>2036</v>
      </c>
      <c r="B16" s="75">
        <f t="shared" si="3"/>
        <v>88892112749189.27</v>
      </c>
      <c r="C16" s="71">
        <v>0.04838</v>
      </c>
      <c r="D16" s="83">
        <f t="shared" si="0"/>
        <v>4300600414805.777</v>
      </c>
      <c r="E16" s="72">
        <f t="shared" si="4"/>
        <v>4327751371804.5117</v>
      </c>
      <c r="F16" s="72">
        <f t="shared" si="1"/>
        <v>11774402230.816637</v>
      </c>
      <c r="G16" s="77"/>
    </row>
    <row r="17" spans="1:7" ht="24" customHeight="1">
      <c r="A17" s="69">
        <f t="shared" si="2"/>
        <v>2038</v>
      </c>
      <c r="B17" s="75">
        <f t="shared" si="3"/>
        <v>103491842239228.86</v>
      </c>
      <c r="C17" s="71">
        <v>0.04838</v>
      </c>
      <c r="D17" s="83">
        <f t="shared" si="0"/>
        <v>5006935327533.893</v>
      </c>
      <c r="E17" s="72">
        <f t="shared" si="4"/>
        <v>4575298750271.7295</v>
      </c>
      <c r="F17" s="72">
        <f t="shared" si="1"/>
        <v>13708241827.608192</v>
      </c>
      <c r="G17" s="77"/>
    </row>
    <row r="18" spans="1:7" ht="24" customHeight="1">
      <c r="A18" s="69">
        <f t="shared" si="2"/>
        <v>2040</v>
      </c>
      <c r="B18" s="75">
        <f t="shared" si="3"/>
        <v>120489445900442.05</v>
      </c>
      <c r="C18" s="71">
        <v>0.04838</v>
      </c>
      <c r="D18" s="83">
        <f t="shared" si="0"/>
        <v>5829279392663.386</v>
      </c>
      <c r="E18" s="72">
        <f t="shared" si="4"/>
        <v>4837005838787.272</v>
      </c>
      <c r="F18" s="72">
        <f t="shared" si="1"/>
        <v>15959697173.616388</v>
      </c>
      <c r="G18" s="77"/>
    </row>
    <row r="19" spans="1:7" ht="24" customHeight="1">
      <c r="A19" s="69">
        <f t="shared" si="2"/>
        <v>2042</v>
      </c>
      <c r="B19" s="75">
        <f t="shared" si="3"/>
        <v>140278752984576.55</v>
      </c>
      <c r="C19" s="71">
        <v>0.04838</v>
      </c>
      <c r="D19" s="83">
        <f t="shared" si="0"/>
        <v>6786686069393.813</v>
      </c>
      <c r="E19" s="72">
        <f t="shared" si="4"/>
        <v>5113682572765.904</v>
      </c>
      <c r="F19" s="72">
        <f t="shared" si="1"/>
        <v>18580933797.10832</v>
      </c>
      <c r="G19" s="77"/>
    </row>
    <row r="20" spans="1:7" ht="24" customHeight="1">
      <c r="A20" s="69">
        <f t="shared" si="2"/>
        <v>2044</v>
      </c>
      <c r="B20" s="75">
        <f t="shared" si="3"/>
        <v>163318275653516.38</v>
      </c>
      <c r="C20" s="71">
        <v>0.04838</v>
      </c>
      <c r="D20" s="83">
        <f t="shared" si="0"/>
        <v>7901338176117.122</v>
      </c>
      <c r="E20" s="72">
        <f t="shared" si="4"/>
        <v>5406185215928.113</v>
      </c>
      <c r="F20" s="72">
        <f t="shared" si="1"/>
        <v>21632684944.879185</v>
      </c>
      <c r="G20" s="77"/>
    </row>
    <row r="21" spans="1:7" ht="24" customHeight="1">
      <c r="A21" s="69">
        <f t="shared" si="2"/>
        <v>2046</v>
      </c>
      <c r="B21" s="75">
        <f t="shared" si="3"/>
        <v>190141832565125.53</v>
      </c>
      <c r="C21" s="71">
        <v>0.04838</v>
      </c>
      <c r="D21" s="83">
        <f t="shared" si="0"/>
        <v>9199061859500.773</v>
      </c>
      <c r="E21" s="72">
        <f t="shared" si="4"/>
        <v>5715419010279.201</v>
      </c>
      <c r="F21" s="72">
        <f t="shared" si="1"/>
        <v>25185658752.911083</v>
      </c>
      <c r="G21" s="77"/>
    </row>
    <row r="22" spans="1:7" ht="24" customHeight="1">
      <c r="A22" s="69">
        <f t="shared" si="2"/>
        <v>2048</v>
      </c>
      <c r="B22" s="75">
        <f t="shared" si="3"/>
        <v>221370917287454.28</v>
      </c>
      <c r="C22" s="71">
        <v>0.04838</v>
      </c>
      <c r="D22" s="93">
        <f t="shared" si="0"/>
        <v>10709924978367.037</v>
      </c>
      <c r="E22" s="72">
        <f t="shared" si="4"/>
        <v>6042340977667.171</v>
      </c>
      <c r="F22" s="72">
        <f t="shared" si="1"/>
        <v>29322176532.147945</v>
      </c>
      <c r="G22" s="77"/>
    </row>
    <row r="23" spans="1:7" ht="24" customHeight="1">
      <c r="A23" s="69">
        <f t="shared" si="2"/>
        <v>2050</v>
      </c>
      <c r="B23" s="75">
        <f t="shared" si="3"/>
        <v>257729098113663.03</v>
      </c>
      <c r="C23" s="71">
        <v>0.04838</v>
      </c>
      <c r="D23" s="93">
        <f t="shared" si="0"/>
        <v>12468933766739.018</v>
      </c>
      <c r="E23" s="72">
        <f t="shared" si="4"/>
        <v>6387962881589.732</v>
      </c>
      <c r="F23" s="72">
        <f t="shared" si="1"/>
        <v>34138080127.964455</v>
      </c>
      <c r="G23" s="77"/>
    </row>
    <row r="24" spans="1:7" ht="24" customHeight="1">
      <c r="A24" s="69">
        <f t="shared" si="2"/>
        <v>2052</v>
      </c>
      <c r="B24" s="75">
        <f t="shared" si="3"/>
        <v>300058782916949.1</v>
      </c>
      <c r="C24" s="71">
        <v>0.04838</v>
      </c>
      <c r="D24" s="93">
        <f t="shared" si="0"/>
        <v>14516843917521.998</v>
      </c>
      <c r="E24" s="72">
        <f t="shared" si="4"/>
        <v>6753354358416.665</v>
      </c>
      <c r="F24" s="72">
        <f t="shared" si="1"/>
        <v>39744952546.26146</v>
      </c>
      <c r="G24" s="77"/>
    </row>
    <row r="25" spans="1:7" ht="24" customHeight="1">
      <c r="A25" s="69">
        <f t="shared" si="2"/>
        <v>2054</v>
      </c>
      <c r="B25" s="94">
        <f t="shared" si="3"/>
        <v>349340737482011.7</v>
      </c>
      <c r="C25" s="95">
        <v>0.04838</v>
      </c>
      <c r="D25" s="96">
        <f t="shared" si="0"/>
        <v>16901104879379.725</v>
      </c>
      <c r="E25" s="97">
        <f t="shared" si="4"/>
        <v>7139646227718.098</v>
      </c>
      <c r="F25" s="97">
        <f t="shared" si="1"/>
        <v>46272703297.41198</v>
      </c>
      <c r="G25" s="98"/>
    </row>
  </sheetData>
  <printOptions/>
  <pageMargins left="0.75" right="0.75" top="0.75" bottom="0.75" header="0.25" footer="0.25"/>
  <pageSetup firstPageNumber="1" useFirstPageNumber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7.296875" style="99" customWidth="1"/>
    <col min="2" max="2" width="21.3984375" style="99" customWidth="1"/>
    <col min="3" max="3" width="17.19921875" style="99" customWidth="1"/>
    <col min="4" max="4" width="19.59765625" style="99" customWidth="1"/>
    <col min="5" max="5" width="24.19921875" style="99" customWidth="1"/>
    <col min="6" max="6" width="25.8984375" style="99" customWidth="1"/>
    <col min="7" max="256" width="10.296875" style="99" customWidth="1"/>
  </cols>
  <sheetData>
    <row r="1" spans="1:6" ht="27.75" customHeight="1">
      <c r="A1" s="63"/>
      <c r="B1" s="63"/>
      <c r="C1" s="63"/>
      <c r="D1" s="63"/>
      <c r="E1" s="63"/>
      <c r="F1" s="63"/>
    </row>
    <row r="2" spans="1:6" ht="25.5" customHeight="1">
      <c r="A2" s="64" t="s">
        <v>33</v>
      </c>
      <c r="B2" s="100" t="s">
        <v>34</v>
      </c>
      <c r="C2" s="101" t="s">
        <v>17</v>
      </c>
      <c r="D2" s="101" t="s">
        <v>35</v>
      </c>
      <c r="E2" s="102" t="s">
        <v>36</v>
      </c>
      <c r="F2" s="103" t="s">
        <v>37</v>
      </c>
    </row>
    <row r="3" spans="1:6" ht="22.5" customHeight="1">
      <c r="A3" s="104" t="s">
        <v>38</v>
      </c>
      <c r="B3" s="105">
        <v>8</v>
      </c>
      <c r="C3" s="106">
        <v>496219307.15</v>
      </c>
      <c r="D3" s="106">
        <f aca="true" t="shared" si="0" ref="D3:D21">C3/B3</f>
        <v>62027413.39375</v>
      </c>
      <c r="E3" s="107">
        <v>318000000000</v>
      </c>
      <c r="F3" s="108">
        <f aca="true" t="shared" si="1" ref="F3:F21">E3/B3</f>
        <v>39750000000</v>
      </c>
    </row>
    <row r="4" spans="1:6" ht="22.5" customHeight="1">
      <c r="A4" s="104" t="s">
        <v>39</v>
      </c>
      <c r="B4" s="105">
        <v>4</v>
      </c>
      <c r="C4" s="106">
        <v>276688672.62</v>
      </c>
      <c r="D4" s="106">
        <f t="shared" si="0"/>
        <v>69172168.155</v>
      </c>
      <c r="E4" s="107">
        <v>101000000000</v>
      </c>
      <c r="F4" s="108">
        <f t="shared" si="1"/>
        <v>25250000000</v>
      </c>
    </row>
    <row r="5" spans="1:6" ht="22.5" customHeight="1">
      <c r="A5" s="109" t="s">
        <v>40</v>
      </c>
      <c r="B5" s="105">
        <v>8</v>
      </c>
      <c r="C5" s="106">
        <v>21061245638.88</v>
      </c>
      <c r="D5" s="106">
        <f t="shared" si="0"/>
        <v>2632655704.86</v>
      </c>
      <c r="E5" s="107">
        <v>4080000000000</v>
      </c>
      <c r="F5" s="108">
        <f t="shared" si="1"/>
        <v>510000000000</v>
      </c>
    </row>
    <row r="6" spans="1:6" ht="22.5" customHeight="1">
      <c r="A6" s="104" t="s">
        <v>41</v>
      </c>
      <c r="B6" s="105">
        <v>2.5</v>
      </c>
      <c r="C6" s="106">
        <v>-1627743187.18</v>
      </c>
      <c r="D6" s="106">
        <f t="shared" si="0"/>
        <v>-651097274.872</v>
      </c>
      <c r="E6" s="107">
        <v>-272000000000</v>
      </c>
      <c r="F6" s="108">
        <f t="shared" si="1"/>
        <v>-108800000000</v>
      </c>
    </row>
    <row r="7" spans="1:6" ht="22.5" customHeight="1">
      <c r="A7" s="104" t="s">
        <v>42</v>
      </c>
      <c r="B7" s="105">
        <v>5.5</v>
      </c>
      <c r="C7" s="106">
        <v>-541861888.26</v>
      </c>
      <c r="D7" s="106">
        <f t="shared" si="0"/>
        <v>-98520343.32</v>
      </c>
      <c r="E7" s="107">
        <v>-74600000000</v>
      </c>
      <c r="F7" s="108">
        <f t="shared" si="1"/>
        <v>-13563636363.636364</v>
      </c>
    </row>
    <row r="8" spans="1:6" ht="22.5" customHeight="1">
      <c r="A8" s="104" t="s">
        <v>43</v>
      </c>
      <c r="B8" s="105">
        <v>4</v>
      </c>
      <c r="C8" s="106">
        <v>5607584076.05</v>
      </c>
      <c r="D8" s="106">
        <f t="shared" si="0"/>
        <v>1401896019.0125</v>
      </c>
      <c r="E8" s="107">
        <v>1420000000000</v>
      </c>
      <c r="F8" s="108">
        <f t="shared" si="1"/>
        <v>355000000000</v>
      </c>
    </row>
    <row r="9" spans="1:6" ht="22.5" customHeight="1">
      <c r="A9" s="109" t="s">
        <v>44</v>
      </c>
      <c r="B9" s="105">
        <v>12</v>
      </c>
      <c r="C9" s="106">
        <v>236143514849.78</v>
      </c>
      <c r="D9" s="106">
        <f t="shared" si="0"/>
        <v>19678626237.481667</v>
      </c>
      <c r="E9" s="107">
        <v>15100000000000</v>
      </c>
      <c r="F9" s="108">
        <f t="shared" si="1"/>
        <v>1258333333333.3333</v>
      </c>
    </row>
    <row r="10" spans="1:6" ht="22.5" customHeight="1">
      <c r="A10" s="109" t="s">
        <v>45</v>
      </c>
      <c r="B10" s="105">
        <v>8</v>
      </c>
      <c r="C10" s="106">
        <v>12577411698.53</v>
      </c>
      <c r="D10" s="106">
        <f t="shared" si="0"/>
        <v>1572176462.31625</v>
      </c>
      <c r="E10" s="107">
        <v>473000000000</v>
      </c>
      <c r="F10" s="108">
        <f t="shared" si="1"/>
        <v>59125000000</v>
      </c>
    </row>
    <row r="11" spans="1:6" ht="22.5" customHeight="1">
      <c r="A11" s="104" t="s">
        <v>46</v>
      </c>
      <c r="B11" s="105">
        <v>8</v>
      </c>
      <c r="C11" s="106">
        <v>17711339501.59</v>
      </c>
      <c r="D11" s="106">
        <f t="shared" si="0"/>
        <v>2213917437.69875</v>
      </c>
      <c r="E11" s="107">
        <v>463000000000</v>
      </c>
      <c r="F11" s="108">
        <f t="shared" si="1"/>
        <v>57875000000</v>
      </c>
    </row>
    <row r="12" spans="1:6" ht="22.5" customHeight="1">
      <c r="A12" s="109" t="s">
        <v>47</v>
      </c>
      <c r="B12" s="105">
        <v>3.75</v>
      </c>
      <c r="C12" s="106">
        <v>16888694386.4</v>
      </c>
      <c r="D12" s="106">
        <f t="shared" si="0"/>
        <v>4503651836.373333</v>
      </c>
      <c r="E12" s="107">
        <v>390000000000</v>
      </c>
      <c r="F12" s="108">
        <f t="shared" si="1"/>
        <v>104000000000</v>
      </c>
    </row>
    <row r="13" spans="1:6" ht="22.5" customHeight="1">
      <c r="A13" s="109" t="s">
        <v>48</v>
      </c>
      <c r="B13" s="105">
        <v>5.25</v>
      </c>
      <c r="C13" s="106">
        <v>47860620845</v>
      </c>
      <c r="D13" s="106">
        <f t="shared" si="0"/>
        <v>9116308732.380953</v>
      </c>
      <c r="E13" s="107">
        <v>693000000000</v>
      </c>
      <c r="F13" s="108">
        <f t="shared" si="1"/>
        <v>132000000000</v>
      </c>
    </row>
    <row r="14" spans="1:6" ht="22.5" customHeight="1">
      <c r="A14" s="104" t="s">
        <v>49</v>
      </c>
      <c r="B14" s="105">
        <v>5.5</v>
      </c>
      <c r="C14" s="106">
        <v>121339561890.14</v>
      </c>
      <c r="D14" s="106">
        <f t="shared" si="0"/>
        <v>22061738525.48</v>
      </c>
      <c r="E14" s="107">
        <v>1150000000000</v>
      </c>
      <c r="F14" s="108">
        <f t="shared" si="1"/>
        <v>209090909090.9091</v>
      </c>
    </row>
    <row r="15" spans="1:6" ht="22.5" customHeight="1">
      <c r="A15" s="104" t="s">
        <v>50</v>
      </c>
      <c r="B15" s="105">
        <v>2.5</v>
      </c>
      <c r="C15" s="106">
        <v>233780184268.45</v>
      </c>
      <c r="D15" s="106">
        <f t="shared" si="0"/>
        <v>93512073707.38</v>
      </c>
      <c r="E15" s="107">
        <v>1640000000000</v>
      </c>
      <c r="F15" s="108">
        <f t="shared" si="1"/>
        <v>656000000000</v>
      </c>
    </row>
    <row r="16" spans="1:6" ht="22.5" customHeight="1">
      <c r="A16" s="109" t="s">
        <v>51</v>
      </c>
      <c r="B16" s="105">
        <v>4</v>
      </c>
      <c r="C16" s="106">
        <v>299015000000</v>
      </c>
      <c r="D16" s="106">
        <f t="shared" si="0"/>
        <v>74753750000</v>
      </c>
      <c r="E16" s="107">
        <v>1360000000000</v>
      </c>
      <c r="F16" s="108">
        <f t="shared" si="1"/>
        <v>340000000000</v>
      </c>
    </row>
    <row r="17" spans="1:6" ht="22.5" customHeight="1">
      <c r="A17" s="104" t="s">
        <v>52</v>
      </c>
      <c r="B17" s="105">
        <v>8</v>
      </c>
      <c r="C17" s="106">
        <v>1859575960187.32</v>
      </c>
      <c r="D17" s="106">
        <f t="shared" si="0"/>
        <v>232446995023.415</v>
      </c>
      <c r="E17" s="107">
        <v>4840000000000</v>
      </c>
      <c r="F17" s="108">
        <f t="shared" si="1"/>
        <v>605000000000</v>
      </c>
    </row>
    <row r="18" spans="1:6" ht="22.5" customHeight="1">
      <c r="A18" s="104" t="s">
        <v>53</v>
      </c>
      <c r="B18" s="105">
        <v>4</v>
      </c>
      <c r="C18" s="106">
        <v>1554057922952.06</v>
      </c>
      <c r="D18" s="106">
        <f t="shared" si="0"/>
        <v>388514480738.015</v>
      </c>
      <c r="E18" s="107">
        <v>3320000000000</v>
      </c>
      <c r="F18" s="108">
        <f t="shared" si="1"/>
        <v>830000000000</v>
      </c>
    </row>
    <row r="19" spans="1:6" ht="22.5" customHeight="1">
      <c r="A19" s="109" t="s">
        <v>54</v>
      </c>
      <c r="B19" s="105">
        <v>8</v>
      </c>
      <c r="C19" s="106">
        <v>1395974529060.68</v>
      </c>
      <c r="D19" s="106">
        <f t="shared" si="0"/>
        <v>174496816132.585</v>
      </c>
      <c r="E19" s="107">
        <v>1930000000000</v>
      </c>
      <c r="F19" s="108">
        <f t="shared" si="1"/>
        <v>241250000000</v>
      </c>
    </row>
    <row r="20" spans="1:6" ht="22.5" customHeight="1">
      <c r="A20" s="104" t="s">
        <v>55</v>
      </c>
      <c r="B20" s="105">
        <v>8</v>
      </c>
      <c r="C20" s="106">
        <v>4899100310608.46</v>
      </c>
      <c r="D20" s="106">
        <f t="shared" si="0"/>
        <v>612387538826.0575</v>
      </c>
      <c r="E20" s="110">
        <v>4899100310608.46</v>
      </c>
      <c r="F20" s="108">
        <f t="shared" si="1"/>
        <v>612387538826.0575</v>
      </c>
    </row>
    <row r="21" spans="1:6" ht="22.5" customHeight="1">
      <c r="A21" s="109" t="s">
        <v>56</v>
      </c>
      <c r="B21" s="105">
        <v>2</v>
      </c>
      <c r="C21" s="111">
        <v>3429436426019.5</v>
      </c>
      <c r="D21" s="106">
        <f t="shared" si="0"/>
        <v>1714718213009.75</v>
      </c>
      <c r="E21" s="110">
        <v>2361039733795.5</v>
      </c>
      <c r="F21" s="108">
        <f t="shared" si="1"/>
        <v>1180519866897.75</v>
      </c>
    </row>
    <row r="22" spans="1:6" ht="22.5" customHeight="1">
      <c r="A22" s="112" t="s">
        <v>57</v>
      </c>
      <c r="B22" s="113">
        <f>SUM(B3:B21)</f>
        <v>111</v>
      </c>
      <c r="C22" s="114"/>
      <c r="D22" s="114"/>
      <c r="E22" s="115"/>
      <c r="F22" s="116">
        <f>F21*8</f>
        <v>9444158935182</v>
      </c>
    </row>
    <row r="23" spans="1:6" ht="22.5" customHeight="1">
      <c r="A23" s="109" t="s">
        <v>58</v>
      </c>
      <c r="B23" s="105">
        <f>B5+B9+B10+B12+B13+B16+B19+B21</f>
        <v>51</v>
      </c>
      <c r="C23" s="111">
        <f>C5+C9+C10+C12+C13+C16+C19+C21</f>
        <v>5458957442498.77</v>
      </c>
      <c r="D23" s="106">
        <f>C23/B23</f>
        <v>107038381225.46606</v>
      </c>
      <c r="E23" s="111">
        <f>E5+E9+E10+E12+E13+E16+E19+E21</f>
        <v>26387039733795.5</v>
      </c>
      <c r="F23" s="117">
        <f>E23/(B5+B9+B10+B12+B13+B16+B19+B21)</f>
        <v>517392935956.77454</v>
      </c>
    </row>
    <row r="24" spans="1:6" ht="22.5" customHeight="1">
      <c r="A24" s="104" t="s">
        <v>58</v>
      </c>
      <c r="B24" s="118">
        <f>B3+B4+B6+B7+B8+B11+B14+B15+B17+B18+B20</f>
        <v>60</v>
      </c>
      <c r="C24" s="119">
        <f>C3+C4+C6+C7+C8+C11+C14+C15+C17+C18+C20</f>
        <v>8689776166388.4</v>
      </c>
      <c r="D24" s="120">
        <f>C24/B24</f>
        <v>144829602773.14</v>
      </c>
      <c r="E24" s="121">
        <f>E3+E4+E6+E7+E8+E11+E14+E15+E17+E18+E20</f>
        <v>17804500310608.46</v>
      </c>
      <c r="F24" s="122">
        <f>E24/(B3+B4+B6+B7+B8+B11+B14+B15+B17+B18+B20)</f>
        <v>296741671843.47437</v>
      </c>
    </row>
  </sheetData>
  <printOptions/>
  <pageMargins left="0.75" right="0.75" top="0.75" bottom="0.75" header="0.25" footer="0.25"/>
  <pageSetup firstPageNumber="1" useFirstPageNumber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3" style="123" customWidth="1"/>
    <col min="2" max="256" width="10.296875" style="123" customWidth="1"/>
  </cols>
  <sheetData>
    <row r="1" spans="1:12" ht="22.5">
      <c r="A1" s="124"/>
      <c r="B1" s="124">
        <v>2009</v>
      </c>
      <c r="C1" s="124">
        <v>2008</v>
      </c>
      <c r="D1" s="124">
        <f>C1-1</f>
        <v>2007</v>
      </c>
      <c r="E1" s="124">
        <f>D1-1</f>
        <v>2006</v>
      </c>
      <c r="F1" s="124">
        <f>E1-1</f>
        <v>2005</v>
      </c>
      <c r="G1" s="124">
        <f>F1-1</f>
        <v>2004</v>
      </c>
      <c r="H1" s="124">
        <f>G1-1</f>
        <v>2003</v>
      </c>
      <c r="I1" s="124">
        <f>H1-1</f>
        <v>2002</v>
      </c>
      <c r="J1" s="124">
        <f>I1-1</f>
        <v>2001</v>
      </c>
      <c r="K1" s="124">
        <v>2000</v>
      </c>
      <c r="L1" s="124">
        <v>2010</v>
      </c>
    </row>
    <row r="2" spans="1:12" ht="21.75">
      <c r="A2" s="125" t="s">
        <v>59</v>
      </c>
      <c r="B2" s="126">
        <v>0.03811</v>
      </c>
      <c r="C2" s="127">
        <v>0.04785</v>
      </c>
      <c r="D2" s="128">
        <v>0.0504</v>
      </c>
      <c r="E2" s="128">
        <v>0.0482</v>
      </c>
      <c r="F2" s="128">
        <v>0.0455</v>
      </c>
      <c r="G2" s="128">
        <v>0.04591</v>
      </c>
      <c r="H2" s="128">
        <v>0.05068</v>
      </c>
      <c r="I2" s="128">
        <v>0.05707</v>
      </c>
      <c r="J2" s="128">
        <v>0.06594</v>
      </c>
      <c r="K2" s="128">
        <v>0.06537</v>
      </c>
      <c r="L2" s="129">
        <v>0.03326</v>
      </c>
    </row>
    <row r="3" spans="1:12" ht="21">
      <c r="A3" s="130" t="s">
        <v>60</v>
      </c>
      <c r="B3" s="131">
        <v>0.03711</v>
      </c>
      <c r="C3" s="132">
        <v>0.04683</v>
      </c>
      <c r="D3" s="133">
        <v>0.05055</v>
      </c>
      <c r="E3" s="133">
        <v>0.04849</v>
      </c>
      <c r="F3" s="133">
        <v>0.04553</v>
      </c>
      <c r="G3" s="133">
        <v>0.04534</v>
      </c>
      <c r="H3" s="133">
        <v>0.04992</v>
      </c>
      <c r="I3" s="133">
        <v>0.05619</v>
      </c>
      <c r="J3" s="133">
        <v>0.06512</v>
      </c>
      <c r="K3" s="133">
        <v>0.06555</v>
      </c>
      <c r="L3" s="134">
        <v>0.03285</v>
      </c>
    </row>
    <row r="4" spans="1:12" ht="21">
      <c r="A4" s="130" t="s">
        <v>61</v>
      </c>
      <c r="B4" s="131">
        <v>0.03632</v>
      </c>
      <c r="C4" s="132">
        <v>0.04582</v>
      </c>
      <c r="D4" s="133">
        <v>0.0506</v>
      </c>
      <c r="E4" s="133">
        <v>0.0489</v>
      </c>
      <c r="F4" s="133">
        <v>0.04591</v>
      </c>
      <c r="G4" s="133">
        <v>0.04486</v>
      </c>
      <c r="H4" s="133">
        <v>0.04953</v>
      </c>
      <c r="I4" s="133">
        <v>0.05604</v>
      </c>
      <c r="J4" s="133">
        <v>0.0647</v>
      </c>
      <c r="K4" s="133">
        <v>0.06576</v>
      </c>
      <c r="L4" s="134">
        <v>0.03232</v>
      </c>
    </row>
    <row r="5" spans="1:12" ht="21">
      <c r="A5" s="130" t="s">
        <v>62</v>
      </c>
      <c r="B5" s="131">
        <v>0.03587</v>
      </c>
      <c r="C5" s="132">
        <v>0.0456</v>
      </c>
      <c r="D5" s="133">
        <v>0.05056</v>
      </c>
      <c r="E5" s="133">
        <v>0.04926</v>
      </c>
      <c r="F5" s="133">
        <v>0.04657</v>
      </c>
      <c r="G5" s="133">
        <v>0.04511</v>
      </c>
      <c r="H5" s="133">
        <v>0.04941</v>
      </c>
      <c r="I5" s="133">
        <v>0.05602</v>
      </c>
      <c r="J5" s="133">
        <v>0.06426</v>
      </c>
      <c r="K5" s="133">
        <v>0.06597</v>
      </c>
      <c r="L5" s="134">
        <v>0.03217</v>
      </c>
    </row>
    <row r="6" spans="1:12" ht="21">
      <c r="A6" s="130" t="s">
        <v>63</v>
      </c>
      <c r="B6" s="131">
        <v>0.03524</v>
      </c>
      <c r="C6" s="132">
        <v>0.04517</v>
      </c>
      <c r="D6" s="133">
        <v>0.05053</v>
      </c>
      <c r="E6" s="133">
        <v>0.04951</v>
      </c>
      <c r="F6" s="133">
        <v>0.0466</v>
      </c>
      <c r="G6" s="133">
        <v>0.04495</v>
      </c>
      <c r="H6" s="133">
        <v>0.04905</v>
      </c>
      <c r="I6" s="133">
        <v>0.05554</v>
      </c>
      <c r="J6" s="133">
        <v>0.06344</v>
      </c>
      <c r="K6" s="133">
        <v>0.06612</v>
      </c>
      <c r="L6" s="134"/>
    </row>
    <row r="7" spans="1:12" ht="21">
      <c r="A7" s="130" t="s">
        <v>64</v>
      </c>
      <c r="B7" s="131">
        <v>0.03456</v>
      </c>
      <c r="C7" s="132">
        <v>0.04461</v>
      </c>
      <c r="D7" s="133">
        <v>0.05055</v>
      </c>
      <c r="E7" s="133">
        <v>0.04955</v>
      </c>
      <c r="F7" s="133">
        <v>0.04689</v>
      </c>
      <c r="G7" s="133">
        <v>0.04475</v>
      </c>
      <c r="H7" s="133">
        <v>0.04743</v>
      </c>
      <c r="I7" s="133">
        <v>0.05546</v>
      </c>
      <c r="J7" s="133">
        <v>0.06261</v>
      </c>
      <c r="K7" s="133">
        <v>0.06601</v>
      </c>
      <c r="L7" s="134"/>
    </row>
    <row r="8" spans="1:12" ht="21.75">
      <c r="A8" s="130" t="s">
        <v>65</v>
      </c>
      <c r="B8" s="135">
        <v>0.03418</v>
      </c>
      <c r="C8" s="132">
        <v>0.03382</v>
      </c>
      <c r="D8" s="133">
        <v>0.05041</v>
      </c>
      <c r="E8" s="133">
        <v>0.04988</v>
      </c>
      <c r="F8" s="133">
        <v>0.04653</v>
      </c>
      <c r="G8" s="133">
        <v>0.0451</v>
      </c>
      <c r="H8" s="133">
        <v>0.04699</v>
      </c>
      <c r="I8" s="133">
        <v>0.0543</v>
      </c>
      <c r="J8" s="133">
        <v>0.06207</v>
      </c>
      <c r="K8" s="133">
        <v>0.06614</v>
      </c>
      <c r="L8" s="134"/>
    </row>
    <row r="9" spans="1:12" ht="21">
      <c r="A9" s="130" t="s">
        <v>66</v>
      </c>
      <c r="B9" s="131">
        <v>0.0336</v>
      </c>
      <c r="C9" s="132">
        <v>0.0436</v>
      </c>
      <c r="D9" s="133">
        <v>0.05029</v>
      </c>
      <c r="E9" s="133">
        <v>0.05019</v>
      </c>
      <c r="F9" s="133">
        <v>0.04675</v>
      </c>
      <c r="G9" s="133">
        <v>0.04489</v>
      </c>
      <c r="H9" s="133">
        <v>0.04657</v>
      </c>
      <c r="I9" s="133">
        <v>0.05362</v>
      </c>
      <c r="J9" s="133">
        <v>0.06107</v>
      </c>
      <c r="K9" s="133">
        <v>0.06618</v>
      </c>
      <c r="L9" s="134"/>
    </row>
    <row r="10" spans="1:12" ht="21">
      <c r="A10" s="130" t="s">
        <v>67</v>
      </c>
      <c r="B10" s="131">
        <v>0.03347</v>
      </c>
      <c r="C10" s="132">
        <v>0.04188</v>
      </c>
      <c r="D10" s="133">
        <v>0.05009</v>
      </c>
      <c r="E10" s="133">
        <v>0.05022</v>
      </c>
      <c r="F10" s="133">
        <v>0.04704</v>
      </c>
      <c r="G10" s="133">
        <v>0.04517</v>
      </c>
      <c r="H10" s="133">
        <v>0.04654</v>
      </c>
      <c r="I10" s="133">
        <v>0.05298</v>
      </c>
      <c r="J10" s="133">
        <v>0.06064</v>
      </c>
      <c r="K10" s="133">
        <v>0.0663</v>
      </c>
      <c r="L10" s="134"/>
    </row>
    <row r="11" spans="1:12" ht="21">
      <c r="A11" s="130" t="s">
        <v>68</v>
      </c>
      <c r="B11" s="131">
        <v>0.03362</v>
      </c>
      <c r="C11" s="132">
        <v>0.04009</v>
      </c>
      <c r="D11" s="133">
        <v>0.04975</v>
      </c>
      <c r="E11" s="133">
        <v>0.05029</v>
      </c>
      <c r="F11" s="133">
        <v>0.04738</v>
      </c>
      <c r="G11" s="133">
        <v>0.04552</v>
      </c>
      <c r="H11" s="133">
        <v>0.04615</v>
      </c>
      <c r="I11" s="133">
        <v>0.05225</v>
      </c>
      <c r="J11" s="133">
        <v>0.05971</v>
      </c>
      <c r="K11" s="133">
        <v>0.06639</v>
      </c>
      <c r="L11" s="134"/>
    </row>
    <row r="12" spans="1:12" ht="21">
      <c r="A12" s="130" t="s">
        <v>69</v>
      </c>
      <c r="B12" s="131">
        <v>0.0332</v>
      </c>
      <c r="C12" s="132">
        <v>0.03961</v>
      </c>
      <c r="D12" s="133">
        <v>0.04909</v>
      </c>
      <c r="E12" s="133">
        <v>0.05039</v>
      </c>
      <c r="F12" s="133">
        <v>0.04754</v>
      </c>
      <c r="G12" s="133">
        <v>0.04461</v>
      </c>
      <c r="H12" s="133">
        <v>0.04584</v>
      </c>
      <c r="I12" s="133">
        <v>0.0515</v>
      </c>
      <c r="J12" s="133">
        <v>0.05803</v>
      </c>
      <c r="K12" s="133">
        <v>0.06638</v>
      </c>
      <c r="L12" s="134"/>
    </row>
    <row r="13" spans="1:12" ht="21">
      <c r="A13" s="130" t="s">
        <v>70</v>
      </c>
      <c r="B13" s="131">
        <v>0.0329</v>
      </c>
      <c r="C13" s="132">
        <v>0.03866</v>
      </c>
      <c r="D13" s="133">
        <v>0.04838</v>
      </c>
      <c r="E13" s="133">
        <v>0.05034</v>
      </c>
      <c r="F13" s="133">
        <v>0.04784</v>
      </c>
      <c r="G13" s="133">
        <v>0.04508</v>
      </c>
      <c r="H13" s="133">
        <v>0.04566</v>
      </c>
      <c r="I13" s="133">
        <v>0.05099</v>
      </c>
      <c r="J13" s="133">
        <v>0.05743</v>
      </c>
      <c r="K13" s="133">
        <v>0.06642</v>
      </c>
      <c r="L13" s="134"/>
    </row>
    <row r="14" spans="1:12" ht="21">
      <c r="A14" s="130" t="s">
        <v>35</v>
      </c>
      <c r="B14" s="131">
        <f>AVERAGE(B2:B12)</f>
        <v>0.03502545454545455</v>
      </c>
      <c r="C14" s="132">
        <f aca="true" t="shared" si="0" ref="C14:K14">AVERAGE(C2,C3:C13)</f>
        <v>0.042795</v>
      </c>
      <c r="D14" s="133">
        <f t="shared" si="0"/>
        <v>0.0501</v>
      </c>
      <c r="E14" s="133">
        <f t="shared" si="0"/>
        <v>0.049601666666666676</v>
      </c>
      <c r="F14" s="133">
        <f t="shared" si="0"/>
        <v>0.04667333333333334</v>
      </c>
      <c r="G14" s="133">
        <f t="shared" si="0"/>
        <v>0.045107499999999995</v>
      </c>
      <c r="H14" s="133">
        <f t="shared" si="0"/>
        <v>0.047814166666666665</v>
      </c>
      <c r="I14" s="133">
        <f t="shared" si="0"/>
        <v>0.054329999999999996</v>
      </c>
      <c r="J14" s="133">
        <f t="shared" si="0"/>
        <v>0.062085</v>
      </c>
      <c r="K14" s="133">
        <f t="shared" si="0"/>
        <v>0.06604916666666667</v>
      </c>
      <c r="L14" s="134">
        <f>AVERAGE(L2,L3:L5)</f>
        <v>0.03265</v>
      </c>
    </row>
    <row r="15" spans="1:12" ht="21">
      <c r="A15" s="130"/>
      <c r="B15" s="131"/>
      <c r="C15" s="132"/>
      <c r="D15" s="133"/>
      <c r="E15" s="133"/>
      <c r="F15" s="133"/>
      <c r="G15" s="133"/>
      <c r="H15" s="133"/>
      <c r="I15" s="133"/>
      <c r="J15" s="133"/>
      <c r="K15" s="133"/>
      <c r="L15" s="134"/>
    </row>
    <row r="16" spans="1:12" ht="20.25">
      <c r="A16" s="130" t="s">
        <v>71</v>
      </c>
      <c r="B16" s="136">
        <f>AVERAGE(B14:L14)</f>
        <v>0.04838466253443527</v>
      </c>
      <c r="C16" s="137"/>
      <c r="D16" s="138"/>
      <c r="E16" s="138"/>
      <c r="F16" s="138"/>
      <c r="G16" s="138"/>
      <c r="H16" s="138"/>
      <c r="I16" s="138"/>
      <c r="J16" s="138"/>
      <c r="K16" s="138"/>
      <c r="L16" s="139"/>
    </row>
  </sheetData>
  <printOptions/>
  <pageMargins left="0.75" right="0.75" top="0.75" bottom="0.7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2.296875" style="140" customWidth="1"/>
    <col min="2" max="2" width="20.296875" style="140" customWidth="1"/>
    <col min="3" max="3" width="19.19921875" style="140" customWidth="1"/>
    <col min="4" max="4" width="19.3984375" style="140" customWidth="1"/>
    <col min="5" max="5" width="19.19921875" style="140" customWidth="1"/>
    <col min="6" max="6" width="19.296875" style="140" customWidth="1"/>
    <col min="7" max="7" width="19.19921875" style="140" customWidth="1"/>
    <col min="8" max="256" width="10.296875" style="140" customWidth="1"/>
  </cols>
  <sheetData>
    <row r="1" spans="1:9" ht="35.25">
      <c r="A1" s="5" t="s">
        <v>0</v>
      </c>
      <c r="B1" s="5" t="s">
        <v>2</v>
      </c>
      <c r="C1" s="5" t="s">
        <v>3</v>
      </c>
      <c r="D1" s="5" t="s">
        <v>2</v>
      </c>
      <c r="E1" s="5" t="s">
        <v>3</v>
      </c>
      <c r="F1" s="5" t="s">
        <v>6</v>
      </c>
      <c r="G1" s="141" t="s">
        <v>3</v>
      </c>
      <c r="H1" s="124"/>
      <c r="I1" s="124"/>
    </row>
    <row r="2" spans="1:9" ht="22.5">
      <c r="A2" s="142" t="s">
        <v>7</v>
      </c>
      <c r="B2" s="143">
        <v>4411488883139.38</v>
      </c>
      <c r="C2" s="144"/>
      <c r="D2" s="145">
        <v>5807463412200.06</v>
      </c>
      <c r="E2" s="66"/>
      <c r="F2" s="145">
        <v>11909829003511.8</v>
      </c>
      <c r="G2" s="66"/>
      <c r="H2" s="66"/>
      <c r="I2" s="146"/>
    </row>
    <row r="3" spans="1:9" ht="22.5">
      <c r="A3" s="147">
        <v>1</v>
      </c>
      <c r="B3" s="148">
        <f>B15-B2</f>
        <v>281261026873.9404</v>
      </c>
      <c r="C3" s="149" t="s">
        <v>8</v>
      </c>
      <c r="D3" s="72">
        <f>D15-D2</f>
        <v>420772553397.1006</v>
      </c>
      <c r="E3" s="150" t="s">
        <v>9</v>
      </c>
      <c r="F3" s="72">
        <f>F15-F2</f>
        <v>1651794027380</v>
      </c>
      <c r="G3" s="149" t="s">
        <v>25</v>
      </c>
      <c r="H3" s="73"/>
      <c r="I3" s="74"/>
    </row>
    <row r="4" spans="1:9" ht="22.5">
      <c r="A4" s="147">
        <f>A3+1</f>
        <v>2</v>
      </c>
      <c r="B4" s="151">
        <f>B16-B15</f>
        <v>281232990696.06934</v>
      </c>
      <c r="C4" s="149" t="s">
        <v>8</v>
      </c>
      <c r="D4" s="72">
        <f>D16-D15</f>
        <v>554995097146.46</v>
      </c>
      <c r="E4" s="150" t="s">
        <v>9</v>
      </c>
      <c r="F4" s="72">
        <f>F16-F15</f>
        <v>452426012402.5996</v>
      </c>
      <c r="G4" s="149" t="s">
        <v>25</v>
      </c>
      <c r="H4" s="73"/>
      <c r="I4" s="74"/>
    </row>
    <row r="5" spans="1:9" ht="22.5">
      <c r="A5" s="147">
        <f>A4+1</f>
        <v>3</v>
      </c>
      <c r="B5" s="151">
        <f>B17-B16</f>
        <v>250828038426.34082</v>
      </c>
      <c r="C5" s="150" t="s">
        <v>9</v>
      </c>
      <c r="D5" s="72">
        <f>D17-D16</f>
        <v>595821633586.7002</v>
      </c>
      <c r="E5" s="150" t="s">
        <v>9</v>
      </c>
      <c r="F5" s="72"/>
      <c r="G5" s="73"/>
      <c r="H5" s="73"/>
      <c r="I5" s="74"/>
    </row>
    <row r="6" spans="1:9" ht="22.5">
      <c r="A6" s="147">
        <f>A5+1</f>
        <v>4</v>
      </c>
      <c r="B6" s="148">
        <f>B18-B17</f>
        <v>188335072261.60938</v>
      </c>
      <c r="C6" s="150" t="s">
        <v>9</v>
      </c>
      <c r="D6" s="72">
        <f>D18-D17</f>
        <v>553656965393.1797</v>
      </c>
      <c r="E6" s="150" t="s">
        <v>9</v>
      </c>
      <c r="F6" s="72"/>
      <c r="G6" s="73"/>
      <c r="H6" s="73"/>
      <c r="I6" s="74"/>
    </row>
    <row r="7" spans="1:9" ht="22.5">
      <c r="A7" s="147">
        <f>A6+1</f>
        <v>5</v>
      </c>
      <c r="B7" s="148">
        <f>B19-B18</f>
        <v>113046997500.28027</v>
      </c>
      <c r="C7" s="150" t="s">
        <v>9</v>
      </c>
      <c r="D7" s="72">
        <f>D19-D18</f>
        <v>574264237491.7305</v>
      </c>
      <c r="E7" s="150" t="s">
        <v>9</v>
      </c>
      <c r="F7" s="72"/>
      <c r="G7" s="73"/>
      <c r="H7" s="73"/>
      <c r="I7" s="74"/>
    </row>
    <row r="8" spans="1:9" ht="22.5">
      <c r="A8" s="147">
        <f>A7+1</f>
        <v>6</v>
      </c>
      <c r="B8" s="151">
        <f>B20-B19</f>
        <v>130077892717.80957</v>
      </c>
      <c r="C8" s="150" t="s">
        <v>9</v>
      </c>
      <c r="D8" s="72">
        <f>D20-D19</f>
        <v>500679473047.25</v>
      </c>
      <c r="E8" s="150" t="s">
        <v>9</v>
      </c>
      <c r="F8" s="72"/>
      <c r="G8" s="73"/>
      <c r="H8" s="73"/>
      <c r="I8" s="74"/>
    </row>
    <row r="9" spans="1:9" ht="22.5">
      <c r="A9" s="147">
        <f>A8+1</f>
        <v>7</v>
      </c>
      <c r="B9" s="151">
        <f>B21-B20</f>
        <v>17907308271.430664</v>
      </c>
      <c r="C9" s="150" t="s">
        <v>9</v>
      </c>
      <c r="D9" s="72">
        <f>D21-D20</f>
        <v>1017071524650.0195</v>
      </c>
      <c r="E9" s="149" t="s">
        <v>8</v>
      </c>
      <c r="F9" s="72"/>
      <c r="G9" s="73"/>
      <c r="H9" s="73"/>
      <c r="I9" s="74"/>
    </row>
    <row r="10" spans="1:9" ht="22.5">
      <c r="A10" s="147">
        <f>A9+1</f>
        <v>8</v>
      </c>
      <c r="B10" s="151">
        <f>B22-B21</f>
        <v>133285202313.19922</v>
      </c>
      <c r="C10" s="150" t="s">
        <v>9</v>
      </c>
      <c r="D10" s="72">
        <f>D22-D21</f>
        <v>1885104106599.3008</v>
      </c>
      <c r="E10" s="149" t="s">
        <v>8</v>
      </c>
      <c r="F10" s="72"/>
      <c r="G10" s="73"/>
      <c r="H10" s="73"/>
      <c r="I10" s="74"/>
    </row>
    <row r="11" spans="1:9" ht="21">
      <c r="A11" s="152" t="s">
        <v>17</v>
      </c>
      <c r="B11" s="153">
        <f>SUM(B3:B10)</f>
        <v>1395974529060.6797</v>
      </c>
      <c r="C11" s="154" t="s">
        <v>18</v>
      </c>
      <c r="D11" s="155">
        <f>SUM(D3:D10)</f>
        <v>6102365591311.741</v>
      </c>
      <c r="E11" s="156" t="s">
        <v>18</v>
      </c>
      <c r="F11" s="155">
        <f>SUM(F3:F10)</f>
        <v>2104220039782.5996</v>
      </c>
      <c r="G11" s="156" t="s">
        <v>18</v>
      </c>
      <c r="H11" s="73"/>
      <c r="I11" s="74"/>
    </row>
    <row r="12" spans="1:9" ht="21">
      <c r="A12" s="157" t="s">
        <v>20</v>
      </c>
      <c r="B12" s="158">
        <f>SUM(B3:B4)</f>
        <v>562494017570.0098</v>
      </c>
      <c r="C12" s="159">
        <f>B12/2</f>
        <v>281247008785.0049</v>
      </c>
      <c r="D12" s="160">
        <f>SUM(D9:D10)</f>
        <v>2902175631249.3203</v>
      </c>
      <c r="E12" s="161">
        <f>D12/2</f>
        <v>1451087815624.6602</v>
      </c>
      <c r="F12" s="162">
        <f>SUM(F3:F10)</f>
        <v>2104220039782.5996</v>
      </c>
      <c r="G12" s="163">
        <f>F12/(13/12)</f>
        <v>1942356959799.3228</v>
      </c>
      <c r="H12" s="73"/>
      <c r="I12" s="74"/>
    </row>
    <row r="13" spans="1:9" ht="21">
      <c r="A13" s="164" t="s">
        <v>21</v>
      </c>
      <c r="B13" s="151">
        <f>SUM(B5:B10)</f>
        <v>833480511490.6699</v>
      </c>
      <c r="C13" s="165">
        <f>B13/6</f>
        <v>138913418581.77832</v>
      </c>
      <c r="D13" s="166">
        <f>SUM(D3:D8)</f>
        <v>3200189960062.421</v>
      </c>
      <c r="E13" s="167">
        <f>D13/6</f>
        <v>533364993343.7368</v>
      </c>
      <c r="F13" s="166"/>
      <c r="G13" s="73"/>
      <c r="H13" s="73"/>
      <c r="I13" s="74"/>
    </row>
    <row r="14" spans="1:9" ht="21">
      <c r="A14" s="152" t="s">
        <v>72</v>
      </c>
      <c r="B14" s="151"/>
      <c r="C14" s="73"/>
      <c r="D14" s="166"/>
      <c r="E14" s="73"/>
      <c r="F14" s="166"/>
      <c r="G14" s="73"/>
      <c r="H14" s="73"/>
      <c r="I14" s="74"/>
    </row>
    <row r="15" spans="1:9" ht="21.75">
      <c r="A15" s="168">
        <v>1</v>
      </c>
      <c r="B15" s="169">
        <v>4692749910013.32</v>
      </c>
      <c r="C15" s="73"/>
      <c r="D15" s="170">
        <v>6228235965597.16</v>
      </c>
      <c r="E15" s="73"/>
      <c r="F15" s="170">
        <v>13561623030891.8</v>
      </c>
      <c r="G15" s="73" t="s">
        <v>12</v>
      </c>
      <c r="H15" s="73"/>
      <c r="I15" s="74"/>
    </row>
    <row r="16" spans="1:9" ht="22.5">
      <c r="A16" s="168">
        <v>2</v>
      </c>
      <c r="B16" s="169">
        <v>4973982900709.39</v>
      </c>
      <c r="C16" s="73"/>
      <c r="D16" s="170">
        <v>6783231062743.62</v>
      </c>
      <c r="E16" s="73"/>
      <c r="F16" s="171">
        <v>14014049043294.4</v>
      </c>
      <c r="G16" s="73"/>
      <c r="H16" s="73"/>
      <c r="I16" s="74"/>
    </row>
    <row r="17" spans="1:9" ht="21.75">
      <c r="A17" s="168">
        <v>3</v>
      </c>
      <c r="B17" s="169">
        <v>5224810939135.73</v>
      </c>
      <c r="C17" s="73"/>
      <c r="D17" s="170">
        <v>7379052696330.32</v>
      </c>
      <c r="E17" s="73"/>
      <c r="F17" s="166"/>
      <c r="G17" s="73"/>
      <c r="H17" s="73"/>
      <c r="I17" s="74"/>
    </row>
    <row r="18" spans="1:9" ht="21.75">
      <c r="A18" s="168">
        <v>4</v>
      </c>
      <c r="B18" s="169">
        <v>5413146011397.34</v>
      </c>
      <c r="C18" s="73"/>
      <c r="D18" s="170">
        <v>7932709661723.5</v>
      </c>
      <c r="E18" s="73"/>
      <c r="F18" s="166"/>
      <c r="G18" s="73"/>
      <c r="H18" s="73"/>
      <c r="I18" s="74"/>
    </row>
    <row r="19" spans="1:9" ht="21.75">
      <c r="A19" s="168">
        <v>5</v>
      </c>
      <c r="B19" s="169">
        <v>5526193008897.62</v>
      </c>
      <c r="C19" s="73"/>
      <c r="D19" s="170">
        <v>8506973899215.23</v>
      </c>
      <c r="E19" s="73"/>
      <c r="F19" s="166"/>
      <c r="G19" s="73"/>
      <c r="H19" s="73"/>
      <c r="I19" s="74"/>
    </row>
    <row r="20" spans="1:9" ht="21.75">
      <c r="A20" s="168">
        <v>6</v>
      </c>
      <c r="B20" s="169">
        <v>5656270901615.43</v>
      </c>
      <c r="C20" s="73"/>
      <c r="D20" s="170">
        <v>9007653372262.48</v>
      </c>
      <c r="E20" s="73"/>
      <c r="F20" s="166"/>
      <c r="G20" s="73"/>
      <c r="H20" s="73"/>
      <c r="I20" s="74"/>
    </row>
    <row r="21" spans="1:9" ht="21.75">
      <c r="A21" s="168">
        <v>7</v>
      </c>
      <c r="B21" s="169">
        <v>5674178209886.86</v>
      </c>
      <c r="C21" s="73"/>
      <c r="D21" s="170">
        <v>10024724896912.5</v>
      </c>
      <c r="E21" s="73"/>
      <c r="F21" s="166"/>
      <c r="G21" s="73"/>
      <c r="H21" s="73"/>
      <c r="I21" s="74"/>
    </row>
    <row r="22" spans="1:9" ht="21.75">
      <c r="A22" s="168">
        <v>8</v>
      </c>
      <c r="B22" s="169">
        <v>5807463412200.06</v>
      </c>
      <c r="C22" s="73"/>
      <c r="D22" s="170">
        <v>11909829003511.8</v>
      </c>
      <c r="E22" s="73"/>
      <c r="F22" s="166"/>
      <c r="G22" s="73"/>
      <c r="H22" s="73"/>
      <c r="I22" s="74"/>
    </row>
    <row r="23" spans="1:9" ht="21">
      <c r="A23" s="172" t="s">
        <v>23</v>
      </c>
      <c r="B23" s="151"/>
      <c r="C23" s="73"/>
      <c r="D23" s="173" t="s">
        <v>19</v>
      </c>
      <c r="E23" s="73"/>
      <c r="F23" s="166"/>
      <c r="G23" s="73"/>
      <c r="H23" s="73"/>
      <c r="I23" s="74"/>
    </row>
    <row r="24" spans="1:9" ht="21">
      <c r="A24" s="157" t="s">
        <v>25</v>
      </c>
      <c r="B24" s="151">
        <f>B12+D12+F12</f>
        <v>5568889688601.93</v>
      </c>
      <c r="C24" s="166">
        <f>B24-B12</f>
        <v>5006395671031.92</v>
      </c>
      <c r="D24" s="174" t="s">
        <v>25</v>
      </c>
      <c r="E24" s="166">
        <f>B24/6</f>
        <v>928148281433.6549</v>
      </c>
      <c r="F24" s="166">
        <f>E24-E25</f>
        <v>592009075470.8973</v>
      </c>
      <c r="G24" s="133">
        <f>B24/F15</f>
        <v>0.41063593022137884</v>
      </c>
      <c r="H24" s="73"/>
      <c r="I24" s="74"/>
    </row>
    <row r="25" spans="1:9" ht="20.25">
      <c r="A25" s="164" t="s">
        <v>26</v>
      </c>
      <c r="B25" s="175">
        <f>B13+D13+F13</f>
        <v>4033670471553.091</v>
      </c>
      <c r="C25" s="138"/>
      <c r="D25" s="176" t="s">
        <v>26</v>
      </c>
      <c r="E25" s="177">
        <f>B25/12</f>
        <v>336139205962.75757</v>
      </c>
      <c r="F25" s="177"/>
      <c r="G25" s="178"/>
      <c r="H25" s="178"/>
      <c r="I25" s="179"/>
    </row>
  </sheetData>
  <printOptions/>
  <pageMargins left="0.75" right="0.75" top="0.75" bottom="0.75" header="0.25" footer="0.2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26.296875" style="180" customWidth="1"/>
    <col min="6" max="256" width="10.296875" style="180" customWidth="1"/>
  </cols>
  <sheetData>
    <row r="1" spans="1:5" ht="24.75" customHeight="1">
      <c r="A1" s="124" t="s">
        <v>73</v>
      </c>
      <c r="B1" s="181" t="s">
        <v>74</v>
      </c>
      <c r="C1" s="182" t="s">
        <v>75</v>
      </c>
      <c r="D1" s="181" t="s">
        <v>76</v>
      </c>
      <c r="E1" s="182" t="s">
        <v>77</v>
      </c>
    </row>
    <row r="2" spans="1:5" ht="24" customHeight="1">
      <c r="A2" s="183" t="s">
        <v>78</v>
      </c>
      <c r="B2" s="184" t="s">
        <v>79</v>
      </c>
      <c r="C2" s="185"/>
      <c r="D2" s="186">
        <v>468195825.65</v>
      </c>
      <c r="E2" s="187"/>
    </row>
    <row r="3" spans="1:5" ht="24" customHeight="1">
      <c r="A3" s="69" t="s">
        <v>80</v>
      </c>
      <c r="B3" s="188" t="s">
        <v>81</v>
      </c>
      <c r="C3" s="189" t="s">
        <v>82</v>
      </c>
      <c r="D3" s="190">
        <v>25859566.5</v>
      </c>
      <c r="E3" s="191">
        <v>215708036.12</v>
      </c>
    </row>
    <row r="4" spans="1:5" ht="24" customHeight="1">
      <c r="A4" s="69" t="s">
        <v>83</v>
      </c>
      <c r="B4" s="188" t="s">
        <v>84</v>
      </c>
      <c r="C4" s="189" t="s">
        <v>85</v>
      </c>
      <c r="D4" s="190"/>
      <c r="E4" s="191"/>
    </row>
    <row r="5" spans="1:5" ht="24" customHeight="1">
      <c r="A5" s="69" t="s">
        <v>86</v>
      </c>
      <c r="B5" s="188" t="s">
        <v>87</v>
      </c>
      <c r="C5" s="189"/>
      <c r="D5" s="190"/>
      <c r="E5" s="191"/>
    </row>
    <row r="6" spans="1:5" ht="24" customHeight="1">
      <c r="A6" s="69" t="s">
        <v>88</v>
      </c>
      <c r="B6" s="188" t="s">
        <v>89</v>
      </c>
      <c r="C6" s="192"/>
      <c r="D6" s="190"/>
      <c r="E6" s="191"/>
    </row>
    <row r="7" spans="1:5" ht="24" customHeight="1">
      <c r="A7" s="69" t="s">
        <v>90</v>
      </c>
      <c r="B7" s="188" t="s">
        <v>91</v>
      </c>
      <c r="C7" s="193" t="s">
        <v>92</v>
      </c>
      <c r="D7" s="190"/>
      <c r="E7" s="191"/>
    </row>
    <row r="8" spans="1:5" ht="24" customHeight="1">
      <c r="A8" s="69" t="s">
        <v>93</v>
      </c>
      <c r="B8" s="188"/>
      <c r="C8" s="189" t="s">
        <v>94</v>
      </c>
      <c r="D8" s="190"/>
      <c r="E8" s="191"/>
    </row>
    <row r="9" spans="1:5" ht="24" customHeight="1">
      <c r="A9" s="69" t="s">
        <v>95</v>
      </c>
      <c r="B9" s="188" t="s">
        <v>96</v>
      </c>
      <c r="C9" s="189" t="s">
        <v>97</v>
      </c>
      <c r="D9" s="190"/>
      <c r="E9" s="191"/>
    </row>
    <row r="10" spans="1:5" ht="24" customHeight="1">
      <c r="A10" s="69" t="s">
        <v>98</v>
      </c>
      <c r="B10" s="188" t="s">
        <v>99</v>
      </c>
      <c r="C10" s="73" t="s">
        <v>100</v>
      </c>
      <c r="D10" s="190"/>
      <c r="E10" s="191"/>
    </row>
    <row r="11" spans="1:5" ht="24" customHeight="1">
      <c r="A11" s="69" t="s">
        <v>101</v>
      </c>
      <c r="B11" s="188"/>
      <c r="C11" s="73" t="s">
        <v>102</v>
      </c>
      <c r="D11" s="190"/>
      <c r="E11" s="191"/>
    </row>
    <row r="12" spans="1:5" ht="23.25" customHeight="1">
      <c r="A12" s="69" t="s">
        <v>103</v>
      </c>
      <c r="B12" s="188"/>
      <c r="C12" s="73" t="s">
        <v>104</v>
      </c>
      <c r="D12" s="190"/>
      <c r="E12" s="191"/>
    </row>
    <row r="13" spans="1:5" ht="23.25" customHeight="1">
      <c r="A13" s="69" t="s">
        <v>105</v>
      </c>
      <c r="B13" s="188"/>
      <c r="C13" s="73" t="s">
        <v>106</v>
      </c>
      <c r="D13" s="190"/>
      <c r="E13" s="191"/>
    </row>
    <row r="14" spans="1:5" ht="23.25" customHeight="1">
      <c r="A14" s="69" t="s">
        <v>107</v>
      </c>
      <c r="B14" s="188"/>
      <c r="C14" s="73" t="s">
        <v>108</v>
      </c>
      <c r="D14" s="190"/>
      <c r="E14" s="191"/>
    </row>
    <row r="15" spans="1:5" ht="23.25" customHeight="1">
      <c r="A15" s="69" t="s">
        <v>109</v>
      </c>
      <c r="B15" s="188"/>
      <c r="C15" s="73" t="s">
        <v>110</v>
      </c>
      <c r="D15" s="190"/>
      <c r="E15" s="191"/>
    </row>
    <row r="16" spans="1:5" ht="23.25" customHeight="1">
      <c r="A16" s="69" t="s">
        <v>111</v>
      </c>
      <c r="B16" s="188"/>
      <c r="C16" s="73" t="s">
        <v>112</v>
      </c>
      <c r="D16" s="190"/>
      <c r="E16" s="191"/>
    </row>
    <row r="17" spans="1:5" ht="23.25" customHeight="1">
      <c r="A17" s="69" t="s">
        <v>113</v>
      </c>
      <c r="B17" s="188"/>
      <c r="C17" s="73" t="s">
        <v>114</v>
      </c>
      <c r="D17" s="190"/>
      <c r="E17" s="191"/>
    </row>
    <row r="18" spans="1:5" ht="23.25" customHeight="1">
      <c r="A18" s="69" t="s">
        <v>115</v>
      </c>
      <c r="B18" s="188" t="s">
        <v>116</v>
      </c>
      <c r="C18" s="73" t="s">
        <v>117</v>
      </c>
      <c r="D18" s="190"/>
      <c r="E18" s="191"/>
    </row>
    <row r="19" spans="1:5" ht="22.5">
      <c r="A19" s="69" t="s">
        <v>118</v>
      </c>
      <c r="B19" s="188" t="s">
        <v>119</v>
      </c>
      <c r="C19" s="73" t="s">
        <v>120</v>
      </c>
      <c r="D19" s="190"/>
      <c r="E19" s="191"/>
    </row>
    <row r="20" spans="1:5" ht="22.5">
      <c r="A20" s="69" t="s">
        <v>121</v>
      </c>
      <c r="B20" s="194" t="s">
        <v>122</v>
      </c>
      <c r="C20" s="73" t="s">
        <v>123</v>
      </c>
      <c r="D20" s="190"/>
      <c r="E20" s="191"/>
    </row>
    <row r="21" spans="1:5" ht="22.5">
      <c r="A21" s="69"/>
      <c r="B21" s="194"/>
      <c r="C21" s="73"/>
      <c r="D21" s="190"/>
      <c r="E21" s="191"/>
    </row>
    <row r="22" spans="1:5" ht="22.5">
      <c r="A22" s="69"/>
      <c r="B22" s="194"/>
      <c r="C22" s="73"/>
      <c r="D22" s="190"/>
      <c r="E22" s="191"/>
    </row>
    <row r="23" spans="1:5" ht="22.5" customHeight="1">
      <c r="A23" s="195" t="s">
        <v>58</v>
      </c>
      <c r="B23" s="196"/>
      <c r="C23" s="178"/>
      <c r="D23" s="177">
        <f aca="true" t="shared" si="0" ref="D23:E23">SUM(D2:D20)</f>
        <v>494055392.15</v>
      </c>
      <c r="E23" s="197">
        <f t="shared" si="0"/>
        <v>215708036.12</v>
      </c>
    </row>
  </sheetData>
  <printOptions/>
  <pageMargins left="0.75" right="0.75" top="0.75" bottom="0.75" header="0.25" footer="0.2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0.296875" style="198" customWidth="1"/>
    <col min="2" max="2" width="5" style="198" hidden="1" customWidth="1"/>
    <col min="3" max="3" width="8.19921875" style="198" customWidth="1"/>
    <col min="4" max="4" width="7.19921875" style="198" customWidth="1"/>
    <col min="5" max="5" width="8.59765625" style="198" customWidth="1"/>
    <col min="6" max="6" width="8.296875" style="198" customWidth="1"/>
    <col min="7" max="7" width="7.59765625" style="198" customWidth="1"/>
    <col min="8" max="256" width="10.296875" style="198" customWidth="1"/>
  </cols>
  <sheetData>
    <row r="1" spans="1:15" ht="35.25" customHeight="1">
      <c r="A1" s="124" t="s">
        <v>124</v>
      </c>
      <c r="B1" s="199"/>
      <c r="C1" s="199" t="s">
        <v>125</v>
      </c>
      <c r="D1" s="199" t="s">
        <v>126</v>
      </c>
      <c r="E1" s="200" t="s">
        <v>127</v>
      </c>
      <c r="F1" s="199" t="s">
        <v>128</v>
      </c>
      <c r="G1" s="200" t="s">
        <v>129</v>
      </c>
      <c r="H1" s="124"/>
      <c r="I1" s="124"/>
      <c r="J1" s="124"/>
      <c r="K1" s="124"/>
      <c r="L1" s="124"/>
      <c r="M1" s="124"/>
      <c r="N1" s="124"/>
      <c r="O1" s="124"/>
    </row>
    <row r="2" spans="1:15" ht="21.75" customHeight="1">
      <c r="A2" s="201" t="s">
        <v>60</v>
      </c>
      <c r="B2" s="202">
        <v>2009</v>
      </c>
      <c r="C2" s="203">
        <v>7.4</v>
      </c>
      <c r="D2" s="204">
        <v>5.2</v>
      </c>
      <c r="E2" s="205">
        <v>7.1</v>
      </c>
      <c r="F2" s="206">
        <v>4.2</v>
      </c>
      <c r="G2" s="207">
        <v>8.2</v>
      </c>
      <c r="H2" s="208"/>
      <c r="I2" s="208"/>
      <c r="J2" s="208"/>
      <c r="K2" s="208"/>
      <c r="L2" s="66"/>
      <c r="M2" s="66"/>
      <c r="N2" s="66"/>
      <c r="O2" s="146"/>
    </row>
    <row r="3" spans="1:15" ht="21" customHeight="1">
      <c r="A3" s="69" t="s">
        <v>61</v>
      </c>
      <c r="B3" s="209"/>
      <c r="C3" s="210">
        <v>7.4</v>
      </c>
      <c r="D3" s="211">
        <v>5</v>
      </c>
      <c r="E3" s="212">
        <v>7</v>
      </c>
      <c r="F3" s="213">
        <v>4.3</v>
      </c>
      <c r="G3" s="214">
        <v>8.6</v>
      </c>
      <c r="H3" s="215"/>
      <c r="I3" s="215"/>
      <c r="J3" s="215"/>
      <c r="K3" s="215"/>
      <c r="L3" s="73"/>
      <c r="M3" s="73"/>
      <c r="N3" s="73"/>
      <c r="O3" s="74"/>
    </row>
    <row r="4" spans="1:15" ht="21" customHeight="1">
      <c r="A4" s="69" t="s">
        <v>62</v>
      </c>
      <c r="B4" s="209"/>
      <c r="C4" s="210">
        <v>7.2</v>
      </c>
      <c r="D4" s="211">
        <v>5.2</v>
      </c>
      <c r="E4" s="212">
        <v>7.1</v>
      </c>
      <c r="F4" s="213">
        <v>4.4</v>
      </c>
      <c r="G4" s="214">
        <v>8.9</v>
      </c>
      <c r="H4" s="215"/>
      <c r="I4" s="215"/>
      <c r="J4" s="215"/>
      <c r="K4" s="215"/>
      <c r="L4" s="73"/>
      <c r="M4" s="73"/>
      <c r="N4" s="73"/>
      <c r="O4" s="74"/>
    </row>
    <row r="5" spans="1:15" ht="21" customHeight="1">
      <c r="A5" s="69" t="s">
        <v>63</v>
      </c>
      <c r="B5" s="209"/>
      <c r="C5" s="210">
        <v>7.5</v>
      </c>
      <c r="D5" s="211">
        <v>5.2</v>
      </c>
      <c r="E5" s="212">
        <v>7.1</v>
      </c>
      <c r="F5" s="213">
        <v>4.3</v>
      </c>
      <c r="G5" s="214">
        <v>9.4</v>
      </c>
      <c r="H5" s="215"/>
      <c r="I5" s="215"/>
      <c r="J5" s="215"/>
      <c r="K5" s="215"/>
      <c r="L5" s="73"/>
      <c r="M5" s="73"/>
      <c r="N5" s="73"/>
      <c r="O5" s="74"/>
    </row>
    <row r="6" spans="1:15" ht="21" customHeight="1">
      <c r="A6" s="69" t="s">
        <v>130</v>
      </c>
      <c r="B6" s="209"/>
      <c r="C6" s="210">
        <v>7.5</v>
      </c>
      <c r="D6" s="211">
        <v>5.3</v>
      </c>
      <c r="E6" s="212">
        <v>7</v>
      </c>
      <c r="F6" s="213">
        <v>4.5</v>
      </c>
      <c r="G6" s="214">
        <v>9.5</v>
      </c>
      <c r="H6" s="215"/>
      <c r="I6" s="215"/>
      <c r="J6" s="215"/>
      <c r="K6" s="215"/>
      <c r="L6" s="73"/>
      <c r="M6" s="73"/>
      <c r="N6" s="73"/>
      <c r="O6" s="74"/>
    </row>
    <row r="7" spans="1:15" ht="21" customHeight="1">
      <c r="A7" s="69" t="s">
        <v>131</v>
      </c>
      <c r="B7" s="209"/>
      <c r="C7" s="210">
        <v>7.2</v>
      </c>
      <c r="D7" s="211">
        <v>5.2</v>
      </c>
      <c r="E7" s="212">
        <v>6.9</v>
      </c>
      <c r="F7" s="213">
        <v>4.6</v>
      </c>
      <c r="G7" s="214">
        <v>9.4</v>
      </c>
      <c r="H7" s="215"/>
      <c r="I7" s="215"/>
      <c r="J7" s="215"/>
      <c r="K7" s="215"/>
      <c r="L7" s="73"/>
      <c r="M7" s="73"/>
      <c r="N7" s="73"/>
      <c r="O7" s="74"/>
    </row>
    <row r="8" spans="1:15" ht="21" customHeight="1">
      <c r="A8" s="69" t="s">
        <v>66</v>
      </c>
      <c r="B8" s="209"/>
      <c r="C8" s="210">
        <v>7.4</v>
      </c>
      <c r="D8" s="211">
        <v>5.2</v>
      </c>
      <c r="E8" s="212">
        <v>6.8</v>
      </c>
      <c r="F8" s="213">
        <v>4.9</v>
      </c>
      <c r="G8" s="214">
        <v>9.4</v>
      </c>
      <c r="H8" s="215"/>
      <c r="I8" s="215"/>
      <c r="J8" s="215"/>
      <c r="K8" s="215"/>
      <c r="L8" s="73"/>
      <c r="M8" s="73"/>
      <c r="N8" s="73"/>
      <c r="O8" s="74"/>
    </row>
    <row r="9" spans="1:15" ht="21" customHeight="1">
      <c r="A9" s="69" t="s">
        <v>132</v>
      </c>
      <c r="B9" s="209"/>
      <c r="C9" s="210">
        <v>7.6</v>
      </c>
      <c r="D9" s="211">
        <v>5.3</v>
      </c>
      <c r="E9" s="212">
        <v>6.7</v>
      </c>
      <c r="F9" s="213">
        <v>5</v>
      </c>
      <c r="G9" s="214">
        <v>9.8</v>
      </c>
      <c r="H9" s="215"/>
      <c r="I9" s="215"/>
      <c r="J9" s="215"/>
      <c r="K9" s="215"/>
      <c r="L9" s="73"/>
      <c r="M9" s="73"/>
      <c r="N9" s="73"/>
      <c r="O9" s="74"/>
    </row>
    <row r="10" spans="1:15" ht="21" customHeight="1">
      <c r="A10" s="69" t="s">
        <v>68</v>
      </c>
      <c r="B10" s="209"/>
      <c r="C10" s="210">
        <v>7.9</v>
      </c>
      <c r="D10" s="211">
        <v>5.3</v>
      </c>
      <c r="E10" s="212">
        <v>6.8</v>
      </c>
      <c r="F10" s="213">
        <v>5.3</v>
      </c>
      <c r="G10" s="214">
        <v>10.1</v>
      </c>
      <c r="H10" s="215"/>
      <c r="I10" s="215"/>
      <c r="J10" s="215"/>
      <c r="K10" s="215"/>
      <c r="L10" s="73"/>
      <c r="M10" s="73"/>
      <c r="N10" s="73"/>
      <c r="O10" s="74"/>
    </row>
    <row r="11" spans="1:15" ht="21" customHeight="1">
      <c r="A11" s="69" t="s">
        <v>69</v>
      </c>
      <c r="B11" s="209"/>
      <c r="C11" s="210">
        <v>8.3</v>
      </c>
      <c r="D11" s="211">
        <v>5.4</v>
      </c>
      <c r="E11" s="212">
        <v>6.6</v>
      </c>
      <c r="F11" s="213">
        <v>5.5</v>
      </c>
      <c r="G11" s="214">
        <v>10</v>
      </c>
      <c r="H11" s="215"/>
      <c r="I11" s="215"/>
      <c r="J11" s="215"/>
      <c r="K11" s="215"/>
      <c r="L11" s="73"/>
      <c r="M11" s="73"/>
      <c r="N11" s="73"/>
      <c r="O11" s="74"/>
    </row>
    <row r="12" spans="1:15" ht="21" customHeight="1">
      <c r="A12" s="69" t="s">
        <v>70</v>
      </c>
      <c r="B12" s="209"/>
      <c r="C12" s="210">
        <v>8.5</v>
      </c>
      <c r="D12" s="211">
        <v>5.4</v>
      </c>
      <c r="E12" s="212">
        <v>6.5</v>
      </c>
      <c r="F12" s="213">
        <v>5.7</v>
      </c>
      <c r="G12" s="214">
        <v>10</v>
      </c>
      <c r="H12" s="215"/>
      <c r="I12" s="215"/>
      <c r="J12" s="215"/>
      <c r="K12" s="215"/>
      <c r="L12" s="73"/>
      <c r="M12" s="73"/>
      <c r="N12" s="73"/>
      <c r="O12" s="74"/>
    </row>
    <row r="13" spans="1:15" ht="21" customHeight="1">
      <c r="A13" s="69" t="s">
        <v>59</v>
      </c>
      <c r="B13" s="209">
        <v>2010</v>
      </c>
      <c r="C13" s="210">
        <v>8.6</v>
      </c>
      <c r="D13" s="211">
        <v>5.4</v>
      </c>
      <c r="E13" s="212">
        <v>6.6</v>
      </c>
      <c r="F13" s="213">
        <v>5.7</v>
      </c>
      <c r="G13" s="214">
        <v>9.7</v>
      </c>
      <c r="H13" s="215"/>
      <c r="I13" s="215"/>
      <c r="J13" s="215"/>
      <c r="K13" s="215"/>
      <c r="L13" s="73"/>
      <c r="M13" s="73"/>
      <c r="N13" s="73"/>
      <c r="O13" s="74"/>
    </row>
    <row r="14" spans="1:15" ht="21" customHeight="1">
      <c r="A14" s="69" t="s">
        <v>60</v>
      </c>
      <c r="B14" s="209"/>
      <c r="C14" s="210">
        <v>8.9</v>
      </c>
      <c r="D14" s="211">
        <v>5.4</v>
      </c>
      <c r="E14" s="212">
        <v>6.6</v>
      </c>
      <c r="F14" s="213">
        <v>5.7</v>
      </c>
      <c r="G14" s="214">
        <v>9.7</v>
      </c>
      <c r="H14" s="215"/>
      <c r="I14" s="215"/>
      <c r="J14" s="215"/>
      <c r="K14" s="215"/>
      <c r="L14" s="73"/>
      <c r="M14" s="73"/>
      <c r="N14" s="73"/>
      <c r="O14" s="74"/>
    </row>
    <row r="15" spans="1:15" ht="21" customHeight="1">
      <c r="A15" s="69" t="s">
        <v>61</v>
      </c>
      <c r="B15" s="209"/>
      <c r="C15" s="210">
        <v>9</v>
      </c>
      <c r="D15" s="211">
        <v>5.3</v>
      </c>
      <c r="E15" s="212">
        <v>6.5</v>
      </c>
      <c r="F15" s="213">
        <v>5.7</v>
      </c>
      <c r="G15" s="214">
        <v>9.7</v>
      </c>
      <c r="H15" s="215"/>
      <c r="I15" s="215"/>
      <c r="J15" s="215"/>
      <c r="K15" s="215"/>
      <c r="L15" s="73"/>
      <c r="M15" s="73"/>
      <c r="N15" s="73"/>
      <c r="O15" s="74"/>
    </row>
    <row r="16" spans="1:15" ht="21" customHeight="1">
      <c r="A16" s="69" t="s">
        <v>62</v>
      </c>
      <c r="B16" s="209"/>
      <c r="C16" s="210">
        <v>9.3</v>
      </c>
      <c r="D16" s="211">
        <v>5.4</v>
      </c>
      <c r="E16" s="212">
        <v>6.4</v>
      </c>
      <c r="F16" s="213">
        <v>5.9</v>
      </c>
      <c r="G16" s="214">
        <v>9.9</v>
      </c>
      <c r="H16" s="215"/>
      <c r="I16" s="215"/>
      <c r="J16" s="215"/>
      <c r="K16" s="215"/>
      <c r="L16" s="73"/>
      <c r="M16" s="73"/>
      <c r="N16" s="73"/>
      <c r="O16" s="74"/>
    </row>
    <row r="17" spans="1:15" ht="21" customHeight="1">
      <c r="A17" s="69" t="s">
        <v>63</v>
      </c>
      <c r="B17" s="209"/>
      <c r="C17" s="210">
        <v>9.4</v>
      </c>
      <c r="D17" s="211">
        <v>5.4</v>
      </c>
      <c r="E17" s="212">
        <v>6.1</v>
      </c>
      <c r="F17" s="213">
        <v>5.8</v>
      </c>
      <c r="G17" s="214">
        <v>9.7</v>
      </c>
      <c r="H17" s="215"/>
      <c r="I17" s="215"/>
      <c r="J17" s="215"/>
      <c r="K17" s="215"/>
      <c r="L17" s="73"/>
      <c r="M17" s="73"/>
      <c r="N17" s="73"/>
      <c r="O17" s="74"/>
    </row>
    <row r="18" spans="1:15" ht="21" customHeight="1">
      <c r="A18" s="69" t="s">
        <v>130</v>
      </c>
      <c r="B18" s="209"/>
      <c r="C18" s="210">
        <v>9.6</v>
      </c>
      <c r="D18" s="211">
        <v>5.2</v>
      </c>
      <c r="E18" s="212">
        <v>6.1</v>
      </c>
      <c r="F18" s="213">
        <v>5.8</v>
      </c>
      <c r="G18" s="214">
        <v>9.5</v>
      </c>
      <c r="H18" s="215"/>
      <c r="I18" s="215"/>
      <c r="J18" s="215"/>
      <c r="K18" s="215"/>
      <c r="L18" s="73"/>
      <c r="M18" s="73"/>
      <c r="N18" s="73"/>
      <c r="O18" s="74"/>
    </row>
    <row r="19" spans="1:15" ht="21" customHeight="1">
      <c r="A19" s="69" t="s">
        <v>131</v>
      </c>
      <c r="B19" s="209"/>
      <c r="C19" s="210">
        <v>9.8</v>
      </c>
      <c r="D19" s="211">
        <v>5.5</v>
      </c>
      <c r="E19" s="212">
        <v>6.1</v>
      </c>
      <c r="F19" s="213">
        <v>5.8</v>
      </c>
      <c r="G19" s="214">
        <v>9.5</v>
      </c>
      <c r="H19" s="215"/>
      <c r="I19" s="215"/>
      <c r="J19" s="215"/>
      <c r="K19" s="215"/>
      <c r="L19" s="73"/>
      <c r="M19" s="73"/>
      <c r="N19" s="73"/>
      <c r="O19" s="74"/>
    </row>
    <row r="20" spans="1:15" ht="21" customHeight="1">
      <c r="A20" s="69" t="s">
        <v>66</v>
      </c>
      <c r="B20" s="209"/>
      <c r="C20" s="210">
        <v>9.8</v>
      </c>
      <c r="D20" s="211">
        <v>5.7</v>
      </c>
      <c r="E20" s="212">
        <v>6</v>
      </c>
      <c r="F20" s="213">
        <v>5.7</v>
      </c>
      <c r="G20" s="214">
        <v>9.6</v>
      </c>
      <c r="H20" s="215"/>
      <c r="I20" s="215"/>
      <c r="J20" s="215"/>
      <c r="K20" s="215"/>
      <c r="L20" s="73"/>
      <c r="M20" s="73"/>
      <c r="N20" s="73"/>
      <c r="O20" s="74"/>
    </row>
    <row r="21" spans="1:15" ht="21" customHeight="1">
      <c r="A21" s="69" t="s">
        <v>132</v>
      </c>
      <c r="B21" s="209"/>
      <c r="C21" s="210">
        <v>10.1</v>
      </c>
      <c r="D21" s="211">
        <v>5.9</v>
      </c>
      <c r="E21" s="212">
        <v>5.9</v>
      </c>
      <c r="F21" s="213">
        <v>5.7</v>
      </c>
      <c r="G21" s="214">
        <v>9.6</v>
      </c>
      <c r="H21" s="215"/>
      <c r="I21" s="215"/>
      <c r="J21" s="215"/>
      <c r="K21" s="215"/>
      <c r="L21" s="73"/>
      <c r="M21" s="73"/>
      <c r="N21" s="73"/>
      <c r="O21" s="74"/>
    </row>
    <row r="22" spans="1:15" ht="21" customHeight="1">
      <c r="A22" s="69" t="s">
        <v>68</v>
      </c>
      <c r="B22" s="209"/>
      <c r="C22" s="210">
        <v>10.4</v>
      </c>
      <c r="D22" s="211">
        <v>5.9</v>
      </c>
      <c r="E22" s="212">
        <v>5.8</v>
      </c>
      <c r="F22" s="213">
        <v>5.7</v>
      </c>
      <c r="G22" s="214">
        <v>9.6</v>
      </c>
      <c r="H22" s="215"/>
      <c r="I22" s="215"/>
      <c r="J22" s="215"/>
      <c r="K22" s="215"/>
      <c r="L22" s="73"/>
      <c r="M22" s="73"/>
      <c r="N22" s="73"/>
      <c r="O22" s="74"/>
    </row>
    <row r="23" spans="1:15" ht="21" customHeight="1">
      <c r="A23" s="69" t="s">
        <v>69</v>
      </c>
      <c r="B23" s="209"/>
      <c r="C23" s="210">
        <v>10.8</v>
      </c>
      <c r="D23" s="211">
        <v>6.2</v>
      </c>
      <c r="E23" s="212">
        <v>5.6</v>
      </c>
      <c r="F23" s="213">
        <v>5.9</v>
      </c>
      <c r="G23" s="214">
        <v>9.8</v>
      </c>
      <c r="H23" s="215"/>
      <c r="I23" s="215"/>
      <c r="J23" s="215"/>
      <c r="K23" s="215"/>
      <c r="L23" s="73"/>
      <c r="M23" s="73"/>
      <c r="N23" s="73"/>
      <c r="O23" s="74"/>
    </row>
    <row r="24" spans="1:15" ht="21" customHeight="1">
      <c r="A24" s="69" t="s">
        <v>70</v>
      </c>
      <c r="B24" s="209"/>
      <c r="C24" s="210">
        <v>10.8</v>
      </c>
      <c r="D24" s="211">
        <v>6.3</v>
      </c>
      <c r="E24" s="212">
        <v>5</v>
      </c>
      <c r="F24" s="213">
        <v>6</v>
      </c>
      <c r="G24" s="214">
        <v>9.4</v>
      </c>
      <c r="H24" s="215"/>
      <c r="I24" s="215"/>
      <c r="J24" s="215"/>
      <c r="K24" s="215"/>
      <c r="L24" s="73"/>
      <c r="M24" s="73"/>
      <c r="N24" s="73"/>
      <c r="O24" s="74"/>
    </row>
    <row r="25" spans="1:15" ht="21" customHeight="1">
      <c r="A25" s="69" t="s">
        <v>59</v>
      </c>
      <c r="B25" s="209">
        <v>2011</v>
      </c>
      <c r="C25" s="210">
        <v>10.4</v>
      </c>
      <c r="D25" s="211">
        <v>6.4</v>
      </c>
      <c r="E25" s="212">
        <v>5.6</v>
      </c>
      <c r="F25" s="213">
        <v>5.8</v>
      </c>
      <c r="G25" s="214">
        <v>9</v>
      </c>
      <c r="H25" s="215"/>
      <c r="I25" s="215"/>
      <c r="J25" s="215"/>
      <c r="K25" s="215"/>
      <c r="L25" s="73"/>
      <c r="M25" s="73"/>
      <c r="N25" s="73"/>
      <c r="O25" s="74"/>
    </row>
    <row r="26" spans="1:15" ht="21" customHeight="1">
      <c r="A26" s="69" t="s">
        <v>60</v>
      </c>
      <c r="B26" s="209"/>
      <c r="C26" s="210">
        <v>10.4</v>
      </c>
      <c r="D26" s="211">
        <v>6.6</v>
      </c>
      <c r="E26" s="212">
        <v>5.4</v>
      </c>
      <c r="F26" s="213">
        <v>5.9</v>
      </c>
      <c r="G26" s="214">
        <v>8.9</v>
      </c>
      <c r="H26" s="215"/>
      <c r="I26" s="215"/>
      <c r="J26" s="215"/>
      <c r="K26" s="215"/>
      <c r="L26" s="73"/>
      <c r="M26" s="73"/>
      <c r="N26" s="73"/>
      <c r="O26" s="74"/>
    </row>
    <row r="27" spans="1:15" ht="21" customHeight="1">
      <c r="A27" s="69" t="s">
        <v>61</v>
      </c>
      <c r="B27" s="209"/>
      <c r="C27" s="210">
        <v>10.3</v>
      </c>
      <c r="D27" s="211">
        <v>6.8</v>
      </c>
      <c r="E27" s="212">
        <v>5.4</v>
      </c>
      <c r="F27" s="213">
        <v>5.9</v>
      </c>
      <c r="G27" s="214">
        <v>8.8</v>
      </c>
      <c r="H27" s="215"/>
      <c r="I27" s="215"/>
      <c r="J27" s="215"/>
      <c r="K27" s="215"/>
      <c r="L27" s="73"/>
      <c r="M27" s="73"/>
      <c r="N27" s="73"/>
      <c r="O27" s="74"/>
    </row>
    <row r="28" spans="1:15" ht="21" customHeight="1">
      <c r="A28" s="69" t="s">
        <v>62</v>
      </c>
      <c r="B28" s="209"/>
      <c r="C28" s="210">
        <v>10.2</v>
      </c>
      <c r="D28" s="211">
        <v>6.7</v>
      </c>
      <c r="E28" s="212">
        <v>5.8</v>
      </c>
      <c r="F28" s="213">
        <v>6</v>
      </c>
      <c r="G28" s="214">
        <v>9</v>
      </c>
      <c r="H28" s="215"/>
      <c r="I28" s="215"/>
      <c r="J28" s="215"/>
      <c r="K28" s="215"/>
      <c r="L28" s="73"/>
      <c r="M28" s="73"/>
      <c r="N28" s="73"/>
      <c r="O28" s="74"/>
    </row>
    <row r="29" spans="1:15" ht="21" customHeight="1">
      <c r="A29" s="69" t="s">
        <v>63</v>
      </c>
      <c r="B29" s="209"/>
      <c r="C29" s="210">
        <v>10.1</v>
      </c>
      <c r="D29" s="211">
        <v>6.9</v>
      </c>
      <c r="E29" s="212">
        <v>5.6</v>
      </c>
      <c r="F29" s="213">
        <v>6.1</v>
      </c>
      <c r="G29" s="214">
        <v>9.1</v>
      </c>
      <c r="H29" s="215"/>
      <c r="I29" s="215"/>
      <c r="J29" s="215"/>
      <c r="K29" s="215"/>
      <c r="L29" s="73"/>
      <c r="M29" s="73"/>
      <c r="N29" s="73"/>
      <c r="O29" s="74"/>
    </row>
    <row r="30" spans="1:15" ht="21" customHeight="1">
      <c r="A30" s="69" t="s">
        <v>130</v>
      </c>
      <c r="B30" s="209"/>
      <c r="C30" s="210">
        <v>10.1</v>
      </c>
      <c r="D30" s="211">
        <v>6.9</v>
      </c>
      <c r="E30" s="212">
        <v>5.6</v>
      </c>
      <c r="F30" s="213">
        <v>6.3</v>
      </c>
      <c r="G30" s="214"/>
      <c r="H30" s="215"/>
      <c r="I30" s="215"/>
      <c r="J30" s="215"/>
      <c r="K30" s="215"/>
      <c r="L30" s="73"/>
      <c r="M30" s="73"/>
      <c r="N30" s="73"/>
      <c r="O30" s="74"/>
    </row>
    <row r="31" spans="1:15" ht="21" customHeight="1">
      <c r="A31" s="69" t="s">
        <v>131</v>
      </c>
      <c r="B31" s="209"/>
      <c r="C31" s="210">
        <v>9.4</v>
      </c>
      <c r="D31" s="211">
        <v>6.8</v>
      </c>
      <c r="E31" s="212">
        <v>5.7</v>
      </c>
      <c r="F31" s="213">
        <v>6.2</v>
      </c>
      <c r="G31" s="214"/>
      <c r="H31" s="215"/>
      <c r="I31" s="215"/>
      <c r="J31" s="215"/>
      <c r="K31" s="215"/>
      <c r="L31" s="73"/>
      <c r="M31" s="73"/>
      <c r="N31" s="73"/>
      <c r="O31" s="74"/>
    </row>
    <row r="32" spans="1:15" ht="21" customHeight="1">
      <c r="A32" s="69" t="s">
        <v>66</v>
      </c>
      <c r="B32" s="209"/>
      <c r="C32" s="210">
        <v>9.5</v>
      </c>
      <c r="D32" s="211">
        <v>6.9</v>
      </c>
      <c r="E32" s="212">
        <v>5.7</v>
      </c>
      <c r="F32" s="213">
        <v>6.1</v>
      </c>
      <c r="G32" s="214"/>
      <c r="H32" s="215"/>
      <c r="I32" s="215"/>
      <c r="J32" s="215"/>
      <c r="K32" s="215"/>
      <c r="L32" s="73"/>
      <c r="M32" s="73"/>
      <c r="N32" s="73"/>
      <c r="O32" s="74"/>
    </row>
    <row r="33" spans="1:15" ht="21" customHeight="1">
      <c r="A33" s="69" t="s">
        <v>132</v>
      </c>
      <c r="B33" s="209"/>
      <c r="C33" s="210">
        <v>9.2</v>
      </c>
      <c r="D33" s="211">
        <v>6.9</v>
      </c>
      <c r="E33" s="212">
        <v>5.6</v>
      </c>
      <c r="F33" s="213">
        <v>6.1</v>
      </c>
      <c r="G33" s="214"/>
      <c r="H33" s="215"/>
      <c r="I33" s="215"/>
      <c r="J33" s="215"/>
      <c r="K33" s="215"/>
      <c r="L33" s="73"/>
      <c r="M33" s="73"/>
      <c r="N33" s="73"/>
      <c r="O33" s="74"/>
    </row>
    <row r="34" spans="1:15" ht="21" customHeight="1">
      <c r="A34" s="69" t="s">
        <v>68</v>
      </c>
      <c r="B34" s="209"/>
      <c r="C34" s="210">
        <v>8.8</v>
      </c>
      <c r="D34" s="211">
        <v>7</v>
      </c>
      <c r="E34" s="212">
        <v>5.5</v>
      </c>
      <c r="F34" s="213">
        <v>6</v>
      </c>
      <c r="G34" s="214"/>
      <c r="H34" s="215"/>
      <c r="I34" s="215"/>
      <c r="J34" s="215"/>
      <c r="K34" s="215"/>
      <c r="L34" s="73"/>
      <c r="M34" s="73"/>
      <c r="N34" s="73"/>
      <c r="O34" s="74"/>
    </row>
    <row r="35" spans="1:15" ht="21" customHeight="1">
      <c r="A35" s="69" t="s">
        <v>69</v>
      </c>
      <c r="B35" s="209"/>
      <c r="C35" s="210">
        <v>8.5</v>
      </c>
      <c r="D35" s="211">
        <v>7</v>
      </c>
      <c r="E35" s="212">
        <v>5.6</v>
      </c>
      <c r="F35" s="213">
        <v>5.8</v>
      </c>
      <c r="G35" s="214"/>
      <c r="H35" s="215"/>
      <c r="I35" s="215"/>
      <c r="J35" s="215"/>
      <c r="K35" s="215"/>
      <c r="L35" s="73"/>
      <c r="M35" s="73"/>
      <c r="N35" s="73"/>
      <c r="O35" s="74"/>
    </row>
    <row r="36" spans="1:15" ht="21" customHeight="1">
      <c r="A36" s="69" t="s">
        <v>70</v>
      </c>
      <c r="B36" s="209"/>
      <c r="C36" s="210">
        <v>8.3</v>
      </c>
      <c r="D36" s="211">
        <v>7.3</v>
      </c>
      <c r="E36" s="212">
        <v>5.6</v>
      </c>
      <c r="F36" s="213">
        <v>5.7</v>
      </c>
      <c r="G36" s="214"/>
      <c r="H36" s="215"/>
      <c r="I36" s="215"/>
      <c r="J36" s="215"/>
      <c r="K36" s="215"/>
      <c r="L36" s="73"/>
      <c r="M36" s="73"/>
      <c r="N36" s="73"/>
      <c r="O36" s="74"/>
    </row>
    <row r="37" spans="1:15" ht="21" customHeight="1">
      <c r="A37" s="69" t="s">
        <v>59</v>
      </c>
      <c r="B37" s="209"/>
      <c r="C37" s="210">
        <v>8</v>
      </c>
      <c r="D37" s="211">
        <v>7.3</v>
      </c>
      <c r="E37" s="212">
        <v>5.6</v>
      </c>
      <c r="F37" s="213">
        <v>5.7</v>
      </c>
      <c r="G37" s="214"/>
      <c r="H37" s="215"/>
      <c r="I37" s="215"/>
      <c r="J37" s="215"/>
      <c r="K37" s="215"/>
      <c r="L37" s="73"/>
      <c r="M37" s="73"/>
      <c r="N37" s="73"/>
      <c r="O37" s="74"/>
    </row>
    <row r="38" spans="1:15" ht="21" customHeight="1">
      <c r="A38" s="69" t="s">
        <v>60</v>
      </c>
      <c r="B38" s="209"/>
      <c r="C38" s="210">
        <v>7.8</v>
      </c>
      <c r="D38" s="211">
        <v>7.4</v>
      </c>
      <c r="E38" s="212">
        <v>5.5</v>
      </c>
      <c r="F38" s="213">
        <v>5.6</v>
      </c>
      <c r="G38" s="214"/>
      <c r="H38" s="215"/>
      <c r="I38" s="215"/>
      <c r="J38" s="215"/>
      <c r="K38" s="215"/>
      <c r="L38" s="73"/>
      <c r="M38" s="73"/>
      <c r="N38" s="73"/>
      <c r="O38" s="74"/>
    </row>
    <row r="39" spans="1:15" ht="21" customHeight="1">
      <c r="A39" s="69" t="s">
        <v>61</v>
      </c>
      <c r="B39" s="209"/>
      <c r="C39" s="210">
        <v>7.8</v>
      </c>
      <c r="D39" s="211">
        <v>7.4</v>
      </c>
      <c r="E39" s="212">
        <v>5.5</v>
      </c>
      <c r="F39" s="213">
        <v>5.8</v>
      </c>
      <c r="G39" s="214"/>
      <c r="H39" s="215"/>
      <c r="I39" s="215"/>
      <c r="J39" s="215"/>
      <c r="K39" s="215"/>
      <c r="L39" s="73"/>
      <c r="M39" s="73"/>
      <c r="N39" s="73"/>
      <c r="O39" s="74"/>
    </row>
    <row r="40" spans="1:15" ht="21" customHeight="1">
      <c r="A40" s="69" t="s">
        <v>62</v>
      </c>
      <c r="B40" s="209"/>
      <c r="C40" s="210">
        <v>7.7</v>
      </c>
      <c r="D40" s="211">
        <v>7.4</v>
      </c>
      <c r="E40" s="212">
        <v>5.6</v>
      </c>
      <c r="F40" s="213">
        <v>5.6</v>
      </c>
      <c r="G40" s="214"/>
      <c r="H40" s="215"/>
      <c r="I40" s="215"/>
      <c r="J40" s="215"/>
      <c r="K40" s="215"/>
      <c r="L40" s="73"/>
      <c r="M40" s="73"/>
      <c r="N40" s="73"/>
      <c r="O40" s="74"/>
    </row>
    <row r="41" spans="1:15" ht="21" customHeight="1">
      <c r="A41" s="69" t="s">
        <v>63</v>
      </c>
      <c r="B41" s="209"/>
      <c r="C41" s="210">
        <v>7.4</v>
      </c>
      <c r="D41" s="211">
        <v>7.6</v>
      </c>
      <c r="E41" s="212">
        <v>5.6</v>
      </c>
      <c r="F41" s="213">
        <v>5.6</v>
      </c>
      <c r="G41" s="214"/>
      <c r="H41" s="215"/>
      <c r="I41" s="215"/>
      <c r="J41" s="215"/>
      <c r="K41" s="215"/>
      <c r="L41" s="73"/>
      <c r="M41" s="73"/>
      <c r="N41" s="73"/>
      <c r="O41" s="74"/>
    </row>
    <row r="42" spans="1:15" ht="21" customHeight="1">
      <c r="A42" s="69" t="s">
        <v>130</v>
      </c>
      <c r="B42" s="209"/>
      <c r="C42" s="210">
        <v>7.2</v>
      </c>
      <c r="D42" s="211">
        <v>7.8</v>
      </c>
      <c r="E42" s="212">
        <v>5.3</v>
      </c>
      <c r="F42" s="213">
        <v>5.6</v>
      </c>
      <c r="G42" s="214"/>
      <c r="H42" s="215"/>
      <c r="I42" s="215"/>
      <c r="J42" s="215"/>
      <c r="K42" s="215"/>
      <c r="L42" s="73"/>
      <c r="M42" s="73"/>
      <c r="N42" s="73"/>
      <c r="O42" s="74"/>
    </row>
    <row r="43" spans="1:15" ht="21" customHeight="1">
      <c r="A43" s="69" t="s">
        <v>131</v>
      </c>
      <c r="B43" s="209"/>
      <c r="C43" s="210">
        <v>7.5</v>
      </c>
      <c r="D43" s="211">
        <v>7.7</v>
      </c>
      <c r="E43" s="212">
        <v>5.5</v>
      </c>
      <c r="F43" s="213">
        <v>5.5</v>
      </c>
      <c r="G43" s="214"/>
      <c r="H43" s="215"/>
      <c r="I43" s="215"/>
      <c r="J43" s="215"/>
      <c r="K43" s="215"/>
      <c r="L43" s="73"/>
      <c r="M43" s="73"/>
      <c r="N43" s="73"/>
      <c r="O43" s="74"/>
    </row>
    <row r="44" spans="1:15" ht="21" customHeight="1">
      <c r="A44" s="69" t="s">
        <v>66</v>
      </c>
      <c r="B44" s="209"/>
      <c r="C44" s="210">
        <v>7.5</v>
      </c>
      <c r="D44" s="211">
        <v>7.6</v>
      </c>
      <c r="E44" s="212">
        <v>5.1</v>
      </c>
      <c r="F44" s="213">
        <v>5.4</v>
      </c>
      <c r="G44" s="214"/>
      <c r="H44" s="215"/>
      <c r="I44" s="215"/>
      <c r="J44" s="215"/>
      <c r="K44" s="215"/>
      <c r="L44" s="73"/>
      <c r="M44" s="73"/>
      <c r="N44" s="73"/>
      <c r="O44" s="74"/>
    </row>
    <row r="45" spans="1:15" ht="21" customHeight="1">
      <c r="A45" s="69" t="s">
        <v>132</v>
      </c>
      <c r="B45" s="209"/>
      <c r="C45" s="210">
        <v>7.3</v>
      </c>
      <c r="D45" s="211">
        <v>7.6</v>
      </c>
      <c r="E45" s="212">
        <v>5.2</v>
      </c>
      <c r="F45" s="213">
        <v>5.4</v>
      </c>
      <c r="G45" s="214"/>
      <c r="H45" s="215"/>
      <c r="I45" s="215"/>
      <c r="J45" s="215"/>
      <c r="K45" s="215"/>
      <c r="L45" s="73"/>
      <c r="M45" s="73"/>
      <c r="N45" s="73"/>
      <c r="O45" s="74"/>
    </row>
    <row r="46" spans="1:15" ht="21" customHeight="1">
      <c r="A46" s="69" t="s">
        <v>68</v>
      </c>
      <c r="B46" s="209"/>
      <c r="C46" s="210">
        <v>7.4</v>
      </c>
      <c r="D46" s="211">
        <v>7.3</v>
      </c>
      <c r="E46" s="212">
        <v>5.2</v>
      </c>
      <c r="F46" s="213">
        <v>5.5</v>
      </c>
      <c r="G46" s="214"/>
      <c r="H46" s="215"/>
      <c r="I46" s="215"/>
      <c r="J46" s="215"/>
      <c r="K46" s="215"/>
      <c r="L46" s="73"/>
      <c r="M46" s="73"/>
      <c r="N46" s="73"/>
      <c r="O46" s="74"/>
    </row>
    <row r="47" spans="1:15" ht="21" customHeight="1">
      <c r="A47" s="69" t="s">
        <v>69</v>
      </c>
      <c r="B47" s="209"/>
      <c r="C47" s="210">
        <v>7.2</v>
      </c>
      <c r="D47" s="211">
        <v>7.4</v>
      </c>
      <c r="E47" s="212">
        <v>5.4</v>
      </c>
      <c r="F47" s="213">
        <v>5.4</v>
      </c>
      <c r="G47" s="214"/>
      <c r="H47" s="215"/>
      <c r="I47" s="215"/>
      <c r="J47" s="215"/>
      <c r="K47" s="215"/>
      <c r="L47" s="73"/>
      <c r="M47" s="73"/>
      <c r="N47" s="73"/>
      <c r="O47" s="74"/>
    </row>
    <row r="48" spans="1:15" ht="21" customHeight="1">
      <c r="A48" s="69" t="s">
        <v>70</v>
      </c>
      <c r="B48" s="209"/>
      <c r="C48" s="210">
        <v>7.3</v>
      </c>
      <c r="D48" s="211">
        <v>7.4</v>
      </c>
      <c r="E48" s="212">
        <v>5.4</v>
      </c>
      <c r="F48" s="213">
        <v>5.4</v>
      </c>
      <c r="G48" s="214"/>
      <c r="H48" s="215"/>
      <c r="I48" s="215"/>
      <c r="J48" s="215"/>
      <c r="K48" s="215"/>
      <c r="L48" s="73"/>
      <c r="M48" s="73"/>
      <c r="N48" s="73"/>
      <c r="O48" s="74"/>
    </row>
    <row r="49" spans="1:15" ht="21" customHeight="1">
      <c r="A49" s="69" t="s">
        <v>59</v>
      </c>
      <c r="B49" s="209"/>
      <c r="C49" s="210">
        <v>7.3</v>
      </c>
      <c r="D49" s="211">
        <v>7.3</v>
      </c>
      <c r="E49" s="212">
        <v>5.3</v>
      </c>
      <c r="F49" s="213">
        <v>5.3</v>
      </c>
      <c r="G49" s="214"/>
      <c r="H49" s="215"/>
      <c r="I49" s="215"/>
      <c r="J49" s="215"/>
      <c r="K49" s="215"/>
      <c r="L49" s="73"/>
      <c r="M49" s="73"/>
      <c r="N49" s="73"/>
      <c r="O49" s="74"/>
    </row>
    <row r="50" spans="1:15" ht="21" customHeight="1">
      <c r="A50" s="69" t="s">
        <v>60</v>
      </c>
      <c r="B50" s="209"/>
      <c r="C50" s="210">
        <v>7.2</v>
      </c>
      <c r="D50" s="211"/>
      <c r="E50" s="212">
        <v>5.2</v>
      </c>
      <c r="F50" s="213">
        <v>5.4</v>
      </c>
      <c r="G50" s="214"/>
      <c r="H50" s="215"/>
      <c r="I50" s="215"/>
      <c r="J50" s="215"/>
      <c r="K50" s="215"/>
      <c r="L50" s="73"/>
      <c r="M50" s="73"/>
      <c r="N50" s="73"/>
      <c r="O50" s="74"/>
    </row>
    <row r="51" spans="1:15" ht="21" customHeight="1">
      <c r="A51" s="69" t="s">
        <v>61</v>
      </c>
      <c r="B51" s="209"/>
      <c r="C51" s="210">
        <v>7.2</v>
      </c>
      <c r="D51" s="211"/>
      <c r="E51" s="212">
        <v>5.2</v>
      </c>
      <c r="F51" s="213">
        <v>5.2</v>
      </c>
      <c r="G51" s="214"/>
      <c r="H51" s="215"/>
      <c r="I51" s="215"/>
      <c r="J51" s="215"/>
      <c r="K51" s="215"/>
      <c r="L51" s="73"/>
      <c r="M51" s="73"/>
      <c r="N51" s="73"/>
      <c r="O51" s="74"/>
    </row>
    <row r="52" spans="1:15" ht="21" customHeight="1">
      <c r="A52" s="69" t="s">
        <v>62</v>
      </c>
      <c r="B52" s="209"/>
      <c r="C52" s="210">
        <v>7.3</v>
      </c>
      <c r="D52" s="211"/>
      <c r="E52" s="212">
        <v>5.1</v>
      </c>
      <c r="F52" s="213">
        <v>5.2</v>
      </c>
      <c r="G52" s="214"/>
      <c r="H52" s="215"/>
      <c r="I52" s="215"/>
      <c r="J52" s="215"/>
      <c r="K52" s="215"/>
      <c r="L52" s="73"/>
      <c r="M52" s="73"/>
      <c r="N52" s="73"/>
      <c r="O52" s="74"/>
    </row>
    <row r="53" spans="1:15" ht="21" customHeight="1">
      <c r="A53" s="69" t="s">
        <v>63</v>
      </c>
      <c r="B53" s="209"/>
      <c r="C53" s="210">
        <v>7.2</v>
      </c>
      <c r="D53" s="211"/>
      <c r="E53" s="212">
        <v>4.9</v>
      </c>
      <c r="F53" s="213">
        <v>5.1</v>
      </c>
      <c r="G53" s="214"/>
      <c r="H53" s="215"/>
      <c r="I53" s="215"/>
      <c r="J53" s="215"/>
      <c r="K53" s="215"/>
      <c r="L53" s="73"/>
      <c r="M53" s="73"/>
      <c r="N53" s="73"/>
      <c r="O53" s="74"/>
    </row>
    <row r="54" spans="1:15" ht="21" customHeight="1">
      <c r="A54" s="69" t="s">
        <v>130</v>
      </c>
      <c r="B54" s="209"/>
      <c r="C54" s="210">
        <v>7.4</v>
      </c>
      <c r="D54" s="211"/>
      <c r="E54" s="212">
        <v>5</v>
      </c>
      <c r="F54" s="213">
        <v>5</v>
      </c>
      <c r="G54" s="214"/>
      <c r="H54" s="215"/>
      <c r="I54" s="215"/>
      <c r="J54" s="215"/>
      <c r="K54" s="215"/>
      <c r="L54" s="73"/>
      <c r="M54" s="73"/>
      <c r="N54" s="73"/>
      <c r="O54" s="74"/>
    </row>
    <row r="55" spans="1:15" ht="21" customHeight="1">
      <c r="A55" s="69" t="s">
        <v>131</v>
      </c>
      <c r="B55" s="209"/>
      <c r="C55" s="210">
        <v>7.4</v>
      </c>
      <c r="D55" s="211"/>
      <c r="E55" s="212">
        <v>4.9</v>
      </c>
      <c r="F55" s="213">
        <v>5</v>
      </c>
      <c r="G55" s="214"/>
      <c r="H55" s="215"/>
      <c r="I55" s="215"/>
      <c r="J55" s="215"/>
      <c r="K55" s="215"/>
      <c r="L55" s="73"/>
      <c r="M55" s="73"/>
      <c r="N55" s="73"/>
      <c r="O55" s="74"/>
    </row>
    <row r="56" spans="1:15" ht="21" customHeight="1">
      <c r="A56" s="69" t="s">
        <v>66</v>
      </c>
      <c r="B56" s="209"/>
      <c r="C56" s="210">
        <v>7.1</v>
      </c>
      <c r="D56" s="211"/>
      <c r="E56" s="212">
        <v>4.8</v>
      </c>
      <c r="F56" s="213">
        <v>4.9</v>
      </c>
      <c r="G56" s="214"/>
      <c r="H56" s="215"/>
      <c r="I56" s="215"/>
      <c r="J56" s="215"/>
      <c r="K56" s="215"/>
      <c r="L56" s="73"/>
      <c r="M56" s="73"/>
      <c r="N56" s="73"/>
      <c r="O56" s="74"/>
    </row>
    <row r="57" spans="1:15" ht="21" customHeight="1">
      <c r="A57" s="69" t="s">
        <v>132</v>
      </c>
      <c r="B57" s="209"/>
      <c r="C57" s="210">
        <v>7.1</v>
      </c>
      <c r="D57" s="211"/>
      <c r="E57" s="212">
        <v>4.9</v>
      </c>
      <c r="F57" s="213">
        <v>5</v>
      </c>
      <c r="G57" s="214"/>
      <c r="H57" s="215"/>
      <c r="I57" s="215"/>
      <c r="J57" s="215"/>
      <c r="K57" s="215"/>
      <c r="L57" s="73"/>
      <c r="M57" s="73"/>
      <c r="N57" s="73"/>
      <c r="O57" s="74"/>
    </row>
    <row r="58" spans="1:15" ht="21" customHeight="1">
      <c r="A58" s="69" t="s">
        <v>68</v>
      </c>
      <c r="B58" s="209"/>
      <c r="C58" s="210">
        <v>7.1</v>
      </c>
      <c r="D58" s="211"/>
      <c r="E58" s="212">
        <v>4.7</v>
      </c>
      <c r="F58" s="213">
        <v>5</v>
      </c>
      <c r="G58" s="214"/>
      <c r="H58" s="215"/>
      <c r="I58" s="215"/>
      <c r="J58" s="215"/>
      <c r="K58" s="215"/>
      <c r="L58" s="73"/>
      <c r="M58" s="73"/>
      <c r="N58" s="73"/>
      <c r="O58" s="74"/>
    </row>
    <row r="59" spans="1:15" ht="21" customHeight="1">
      <c r="A59" s="69" t="s">
        <v>69</v>
      </c>
      <c r="B59" s="209"/>
      <c r="C59" s="210">
        <v>7</v>
      </c>
      <c r="D59" s="211"/>
      <c r="E59" s="212">
        <v>4.6</v>
      </c>
      <c r="F59" s="213">
        <v>5</v>
      </c>
      <c r="G59" s="214"/>
      <c r="H59" s="215"/>
      <c r="I59" s="215"/>
      <c r="J59" s="215"/>
      <c r="K59" s="215"/>
      <c r="L59" s="73"/>
      <c r="M59" s="73"/>
      <c r="N59" s="73"/>
      <c r="O59" s="74"/>
    </row>
    <row r="60" spans="1:15" ht="21" customHeight="1">
      <c r="A60" s="69" t="s">
        <v>70</v>
      </c>
      <c r="B60" s="209"/>
      <c r="C60" s="210">
        <v>7</v>
      </c>
      <c r="D60" s="211"/>
      <c r="E60" s="212">
        <v>4.7</v>
      </c>
      <c r="F60" s="213">
        <v>4.9</v>
      </c>
      <c r="G60" s="214"/>
      <c r="H60" s="215"/>
      <c r="I60" s="215"/>
      <c r="J60" s="215"/>
      <c r="K60" s="215"/>
      <c r="L60" s="73"/>
      <c r="M60" s="73"/>
      <c r="N60" s="73"/>
      <c r="O60" s="74"/>
    </row>
    <row r="61" spans="1:15" ht="21" customHeight="1">
      <c r="A61" s="69" t="s">
        <v>59</v>
      </c>
      <c r="B61" s="209"/>
      <c r="C61" s="210">
        <v>6.7</v>
      </c>
      <c r="D61" s="211"/>
      <c r="E61" s="212">
        <v>4.6</v>
      </c>
      <c r="F61" s="213">
        <v>4.7</v>
      </c>
      <c r="G61" s="214"/>
      <c r="H61" s="215"/>
      <c r="I61" s="215"/>
      <c r="J61" s="215"/>
      <c r="K61" s="215"/>
      <c r="L61" s="73"/>
      <c r="M61" s="73"/>
      <c r="N61" s="73"/>
      <c r="O61" s="74"/>
    </row>
    <row r="62" spans="1:15" ht="21" customHeight="1">
      <c r="A62" s="69" t="s">
        <v>60</v>
      </c>
      <c r="B62" s="209"/>
      <c r="C62" s="210">
        <v>7.2</v>
      </c>
      <c r="D62" s="211"/>
      <c r="E62" s="212">
        <v>4.6</v>
      </c>
      <c r="F62" s="213">
        <v>4.8</v>
      </c>
      <c r="G62" s="214"/>
      <c r="H62" s="215"/>
      <c r="I62" s="215"/>
      <c r="J62" s="215"/>
      <c r="K62" s="215"/>
      <c r="L62" s="73"/>
      <c r="M62" s="73"/>
      <c r="N62" s="73"/>
      <c r="O62" s="74"/>
    </row>
    <row r="63" spans="1:15" ht="21" customHeight="1">
      <c r="A63" s="69" t="s">
        <v>61</v>
      </c>
      <c r="B63" s="209"/>
      <c r="C63" s="210">
        <v>7.2</v>
      </c>
      <c r="D63" s="211"/>
      <c r="E63" s="212">
        <v>4.7</v>
      </c>
      <c r="F63" s="213">
        <v>4.7</v>
      </c>
      <c r="G63" s="214"/>
      <c r="H63" s="215"/>
      <c r="I63" s="215"/>
      <c r="J63" s="215"/>
      <c r="K63" s="215"/>
      <c r="L63" s="73"/>
      <c r="M63" s="73"/>
      <c r="N63" s="73"/>
      <c r="O63" s="74"/>
    </row>
    <row r="64" spans="1:15" ht="21" customHeight="1">
      <c r="A64" s="69" t="s">
        <v>62</v>
      </c>
      <c r="B64" s="209"/>
      <c r="C64" s="210">
        <v>7.1</v>
      </c>
      <c r="D64" s="211"/>
      <c r="E64" s="212">
        <v>4.3</v>
      </c>
      <c r="F64" s="213">
        <v>4.7</v>
      </c>
      <c r="G64" s="214"/>
      <c r="H64" s="215"/>
      <c r="I64" s="215"/>
      <c r="J64" s="215"/>
      <c r="K64" s="215"/>
      <c r="L64" s="73"/>
      <c r="M64" s="73"/>
      <c r="N64" s="73"/>
      <c r="O64" s="74"/>
    </row>
    <row r="65" spans="1:15" ht="21" customHeight="1">
      <c r="A65" s="69" t="s">
        <v>63</v>
      </c>
      <c r="B65" s="209"/>
      <c r="C65" s="210">
        <v>7.2</v>
      </c>
      <c r="D65" s="211"/>
      <c r="E65" s="212">
        <v>4.4</v>
      </c>
      <c r="F65" s="213">
        <v>4.6</v>
      </c>
      <c r="G65" s="214"/>
      <c r="H65" s="215"/>
      <c r="I65" s="215"/>
      <c r="J65" s="215"/>
      <c r="K65" s="215"/>
      <c r="L65" s="73"/>
      <c r="M65" s="73"/>
      <c r="N65" s="73"/>
      <c r="O65" s="74"/>
    </row>
    <row r="66" spans="1:15" ht="21" customHeight="1">
      <c r="A66" s="69" t="s">
        <v>130</v>
      </c>
      <c r="B66" s="209"/>
      <c r="C66" s="210">
        <v>7.2</v>
      </c>
      <c r="D66" s="211"/>
      <c r="E66" s="212">
        <v>4.5</v>
      </c>
      <c r="F66" s="213">
        <v>4.6</v>
      </c>
      <c r="G66" s="214"/>
      <c r="H66" s="215"/>
      <c r="I66" s="215"/>
      <c r="J66" s="215"/>
      <c r="K66" s="215"/>
      <c r="L66" s="73"/>
      <c r="M66" s="73"/>
      <c r="N66" s="73"/>
      <c r="O66" s="74"/>
    </row>
    <row r="67" spans="1:15" ht="21" customHeight="1">
      <c r="A67" s="69" t="s">
        <v>131</v>
      </c>
      <c r="B67" s="209"/>
      <c r="C67" s="210">
        <v>7</v>
      </c>
      <c r="D67" s="211"/>
      <c r="E67" s="212">
        <v>4.5</v>
      </c>
      <c r="F67" s="213">
        <v>4.7</v>
      </c>
      <c r="G67" s="214"/>
      <c r="H67" s="215"/>
      <c r="I67" s="215"/>
      <c r="J67" s="215"/>
      <c r="K67" s="215"/>
      <c r="L67" s="73"/>
      <c r="M67" s="73"/>
      <c r="N67" s="73"/>
      <c r="O67" s="74"/>
    </row>
    <row r="68" spans="1:15" ht="21" customHeight="1">
      <c r="A68" s="69" t="s">
        <v>66</v>
      </c>
      <c r="B68" s="209"/>
      <c r="C68" s="210">
        <v>6.9</v>
      </c>
      <c r="D68" s="211"/>
      <c r="E68" s="212">
        <v>4.5</v>
      </c>
      <c r="F68" s="213">
        <v>4.7</v>
      </c>
      <c r="G68" s="214"/>
      <c r="H68" s="215"/>
      <c r="I68" s="215"/>
      <c r="J68" s="215"/>
      <c r="K68" s="215"/>
      <c r="L68" s="73"/>
      <c r="M68" s="73"/>
      <c r="N68" s="73"/>
      <c r="O68" s="74"/>
    </row>
    <row r="69" spans="1:15" ht="21" customHeight="1">
      <c r="A69" s="69" t="s">
        <v>132</v>
      </c>
      <c r="B69" s="209"/>
      <c r="C69" s="210">
        <v>7</v>
      </c>
      <c r="D69" s="211"/>
      <c r="E69" s="212">
        <v>4.6</v>
      </c>
      <c r="F69" s="213">
        <v>4.5</v>
      </c>
      <c r="G69" s="214"/>
      <c r="H69" s="215"/>
      <c r="I69" s="215"/>
      <c r="J69" s="215"/>
      <c r="K69" s="215"/>
      <c r="L69" s="73"/>
      <c r="M69" s="73"/>
      <c r="N69" s="73"/>
      <c r="O69" s="74"/>
    </row>
    <row r="70" spans="1:15" ht="21" customHeight="1">
      <c r="A70" s="69" t="s">
        <v>68</v>
      </c>
      <c r="B70" s="209"/>
      <c r="C70" s="210">
        <v>7</v>
      </c>
      <c r="D70" s="211"/>
      <c r="E70" s="212">
        <v>4.5</v>
      </c>
      <c r="F70" s="213">
        <v>4.4</v>
      </c>
      <c r="G70" s="214"/>
      <c r="H70" s="215"/>
      <c r="I70" s="215"/>
      <c r="J70" s="215"/>
      <c r="K70" s="215"/>
      <c r="L70" s="73"/>
      <c r="M70" s="73"/>
      <c r="N70" s="73"/>
      <c r="O70" s="74"/>
    </row>
    <row r="71" spans="1:15" ht="21" customHeight="1">
      <c r="A71" s="69" t="s">
        <v>69</v>
      </c>
      <c r="B71" s="209"/>
      <c r="C71" s="210">
        <v>6.9</v>
      </c>
      <c r="D71" s="211"/>
      <c r="E71" s="212">
        <v>4.4</v>
      </c>
      <c r="F71" s="213">
        <v>4.5</v>
      </c>
      <c r="G71" s="214"/>
      <c r="H71" s="215"/>
      <c r="I71" s="215"/>
      <c r="J71" s="215"/>
      <c r="K71" s="215"/>
      <c r="L71" s="73"/>
      <c r="M71" s="73"/>
      <c r="N71" s="73"/>
      <c r="O71" s="74"/>
    </row>
    <row r="72" spans="1:15" ht="21" customHeight="1">
      <c r="A72" s="69" t="s">
        <v>70</v>
      </c>
      <c r="B72" s="209"/>
      <c r="C72" s="210">
        <v>6.6</v>
      </c>
      <c r="D72" s="211"/>
      <c r="E72" s="212">
        <v>4.4</v>
      </c>
      <c r="F72" s="213">
        <v>4.4</v>
      </c>
      <c r="G72" s="214"/>
      <c r="H72" s="215"/>
      <c r="I72" s="215"/>
      <c r="J72" s="215"/>
      <c r="K72" s="215"/>
      <c r="L72" s="73"/>
      <c r="M72" s="73"/>
      <c r="N72" s="73"/>
      <c r="O72" s="74"/>
    </row>
    <row r="73" spans="1:15" ht="21" customHeight="1">
      <c r="A73" s="69" t="s">
        <v>59</v>
      </c>
      <c r="B73" s="209"/>
      <c r="C73" s="210">
        <v>6.6</v>
      </c>
      <c r="D73" s="211"/>
      <c r="E73" s="212">
        <v>4.3</v>
      </c>
      <c r="F73" s="213">
        <v>4.6</v>
      </c>
      <c r="G73" s="214"/>
      <c r="H73" s="215"/>
      <c r="I73" s="215"/>
      <c r="J73" s="215"/>
      <c r="K73" s="215"/>
      <c r="L73" s="73"/>
      <c r="M73" s="73"/>
      <c r="N73" s="73"/>
      <c r="O73" s="74"/>
    </row>
    <row r="74" spans="1:15" ht="21" customHeight="1">
      <c r="A74" s="69" t="s">
        <v>60</v>
      </c>
      <c r="B74" s="209"/>
      <c r="C74" s="210">
        <v>6.6</v>
      </c>
      <c r="D74" s="211"/>
      <c r="E74" s="212">
        <v>4.4</v>
      </c>
      <c r="F74" s="213">
        <v>4.5</v>
      </c>
      <c r="G74" s="214"/>
      <c r="H74" s="215"/>
      <c r="I74" s="215"/>
      <c r="J74" s="215"/>
      <c r="K74" s="215"/>
      <c r="L74" s="73"/>
      <c r="M74" s="73"/>
      <c r="N74" s="73"/>
      <c r="O74" s="74"/>
    </row>
    <row r="75" spans="1:15" ht="21" customHeight="1">
      <c r="A75" s="69" t="s">
        <v>61</v>
      </c>
      <c r="B75" s="209"/>
      <c r="C75" s="210">
        <v>6.6</v>
      </c>
      <c r="D75" s="211"/>
      <c r="E75" s="212">
        <v>4.2</v>
      </c>
      <c r="F75" s="213">
        <v>4.4</v>
      </c>
      <c r="G75" s="214"/>
      <c r="H75" s="215"/>
      <c r="I75" s="215"/>
      <c r="J75" s="215"/>
      <c r="K75" s="215"/>
      <c r="L75" s="73"/>
      <c r="M75" s="73"/>
      <c r="N75" s="73"/>
      <c r="O75" s="74"/>
    </row>
    <row r="76" spans="1:15" ht="21" customHeight="1">
      <c r="A76" s="69" t="s">
        <v>62</v>
      </c>
      <c r="B76" s="209"/>
      <c r="C76" s="210">
        <v>6.3</v>
      </c>
      <c r="D76" s="211"/>
      <c r="E76" s="212">
        <v>4.3</v>
      </c>
      <c r="F76" s="213">
        <v>4.5</v>
      </c>
      <c r="G76" s="214"/>
      <c r="H76" s="215"/>
      <c r="I76" s="215"/>
      <c r="J76" s="215"/>
      <c r="K76" s="215"/>
      <c r="L76" s="73"/>
      <c r="M76" s="73"/>
      <c r="N76" s="73"/>
      <c r="O76" s="74"/>
    </row>
    <row r="77" spans="1:15" ht="21" customHeight="1">
      <c r="A77" s="69" t="s">
        <v>63</v>
      </c>
      <c r="B77" s="209"/>
      <c r="C77" s="210">
        <v>6.3</v>
      </c>
      <c r="D77" s="211"/>
      <c r="E77" s="212">
        <v>4.2</v>
      </c>
      <c r="F77" s="213">
        <v>4.4</v>
      </c>
      <c r="G77" s="214"/>
      <c r="H77" s="215"/>
      <c r="I77" s="215"/>
      <c r="J77" s="215"/>
      <c r="K77" s="215"/>
      <c r="L77" s="73"/>
      <c r="M77" s="73"/>
      <c r="N77" s="73"/>
      <c r="O77" s="74"/>
    </row>
    <row r="78" spans="1:15" ht="21" customHeight="1">
      <c r="A78" s="69" t="s">
        <v>130</v>
      </c>
      <c r="B78" s="209"/>
      <c r="C78" s="210">
        <v>6.2</v>
      </c>
      <c r="D78" s="211"/>
      <c r="E78" s="212">
        <v>4.3</v>
      </c>
      <c r="F78" s="213">
        <v>4.6</v>
      </c>
      <c r="G78" s="214"/>
      <c r="H78" s="215"/>
      <c r="I78" s="215"/>
      <c r="J78" s="215"/>
      <c r="K78" s="215"/>
      <c r="L78" s="73"/>
      <c r="M78" s="73"/>
      <c r="N78" s="73"/>
      <c r="O78" s="74"/>
    </row>
    <row r="79" spans="1:15" ht="21" customHeight="1">
      <c r="A79" s="69" t="s">
        <v>131</v>
      </c>
      <c r="B79" s="209"/>
      <c r="C79" s="210">
        <v>6.1</v>
      </c>
      <c r="D79" s="211"/>
      <c r="E79" s="212">
        <v>4.3</v>
      </c>
      <c r="F79" s="213">
        <v>4.6</v>
      </c>
      <c r="G79" s="214"/>
      <c r="H79" s="215"/>
      <c r="I79" s="215"/>
      <c r="J79" s="215"/>
      <c r="K79" s="215"/>
      <c r="L79" s="73"/>
      <c r="M79" s="73"/>
      <c r="N79" s="73"/>
      <c r="O79" s="74"/>
    </row>
    <row r="80" spans="1:15" ht="21" customHeight="1">
      <c r="A80" s="69" t="s">
        <v>66</v>
      </c>
      <c r="B80" s="209"/>
      <c r="C80" s="210">
        <v>6</v>
      </c>
      <c r="D80" s="211"/>
      <c r="E80" s="212">
        <v>4.2</v>
      </c>
      <c r="F80" s="213">
        <v>4.6</v>
      </c>
      <c r="G80" s="214"/>
      <c r="H80" s="215"/>
      <c r="I80" s="215"/>
      <c r="J80" s="215"/>
      <c r="K80" s="215"/>
      <c r="L80" s="73"/>
      <c r="M80" s="73"/>
      <c r="N80" s="73"/>
      <c r="O80" s="74"/>
    </row>
    <row r="81" spans="1:15" ht="21" customHeight="1">
      <c r="A81" s="69" t="s">
        <v>132</v>
      </c>
      <c r="B81" s="209"/>
      <c r="C81" s="210">
        <v>5.9</v>
      </c>
      <c r="D81" s="211"/>
      <c r="E81" s="212">
        <v>4.2</v>
      </c>
      <c r="F81" s="213">
        <v>4.7</v>
      </c>
      <c r="G81" s="214"/>
      <c r="H81" s="215"/>
      <c r="I81" s="215"/>
      <c r="J81" s="215"/>
      <c r="K81" s="215"/>
      <c r="L81" s="73"/>
      <c r="M81" s="73"/>
      <c r="N81" s="73"/>
      <c r="O81" s="74"/>
    </row>
    <row r="82" spans="1:15" ht="21" customHeight="1">
      <c r="A82" s="69" t="s">
        <v>68</v>
      </c>
      <c r="B82" s="209"/>
      <c r="C82" s="210">
        <v>6</v>
      </c>
      <c r="D82" s="211"/>
      <c r="E82" s="212">
        <v>4.1</v>
      </c>
      <c r="F82" s="213">
        <v>4.7</v>
      </c>
      <c r="G82" s="214"/>
      <c r="H82" s="215"/>
      <c r="I82" s="215"/>
      <c r="J82" s="215"/>
      <c r="K82" s="215"/>
      <c r="L82" s="73"/>
      <c r="M82" s="73"/>
      <c r="N82" s="73"/>
      <c r="O82" s="74"/>
    </row>
    <row r="83" spans="1:15" ht="21" customHeight="1">
      <c r="A83" s="69" t="s">
        <v>69</v>
      </c>
      <c r="B83" s="209"/>
      <c r="C83" s="210">
        <v>5.8</v>
      </c>
      <c r="D83" s="211"/>
      <c r="E83" s="212">
        <v>4.1</v>
      </c>
      <c r="F83" s="213">
        <v>4.7</v>
      </c>
      <c r="G83" s="214"/>
      <c r="H83" s="215"/>
      <c r="I83" s="215"/>
      <c r="J83" s="215"/>
      <c r="K83" s="215"/>
      <c r="L83" s="73"/>
      <c r="M83" s="73"/>
      <c r="N83" s="73"/>
      <c r="O83" s="74"/>
    </row>
    <row r="84" spans="1:15" ht="21" customHeight="1">
      <c r="A84" s="69" t="s">
        <v>70</v>
      </c>
      <c r="B84" s="209"/>
      <c r="C84" s="210">
        <v>5.7</v>
      </c>
      <c r="D84" s="211"/>
      <c r="E84" s="212">
        <v>4</v>
      </c>
      <c r="F84" s="213">
        <v>5</v>
      </c>
      <c r="G84" s="214"/>
      <c r="H84" s="215"/>
      <c r="I84" s="215"/>
      <c r="J84" s="215"/>
      <c r="K84" s="215"/>
      <c r="L84" s="73"/>
      <c r="M84" s="73"/>
      <c r="N84" s="73"/>
      <c r="O84" s="74"/>
    </row>
    <row r="85" spans="1:15" ht="21" customHeight="1">
      <c r="A85" s="69" t="s">
        <v>59</v>
      </c>
      <c r="B85" s="209"/>
      <c r="C85" s="210">
        <v>5.7</v>
      </c>
      <c r="D85" s="211"/>
      <c r="E85" s="212">
        <v>4</v>
      </c>
      <c r="F85" s="213">
        <v>5</v>
      </c>
      <c r="G85" s="214"/>
      <c r="H85" s="215"/>
      <c r="I85" s="215"/>
      <c r="J85" s="215"/>
      <c r="K85" s="215"/>
      <c r="L85" s="73"/>
      <c r="M85" s="73"/>
      <c r="N85" s="73"/>
      <c r="O85" s="74"/>
    </row>
    <row r="86" spans="1:15" ht="21" customHeight="1">
      <c r="A86" s="69" t="s">
        <v>60</v>
      </c>
      <c r="B86" s="209"/>
      <c r="C86" s="210">
        <v>5.7</v>
      </c>
      <c r="D86" s="211"/>
      <c r="E86" s="212">
        <v>4.1</v>
      </c>
      <c r="F86" s="213">
        <v>4.8</v>
      </c>
      <c r="G86" s="214"/>
      <c r="H86" s="215"/>
      <c r="I86" s="215"/>
      <c r="J86" s="215"/>
      <c r="K86" s="215"/>
      <c r="L86" s="73"/>
      <c r="M86" s="73"/>
      <c r="N86" s="73"/>
      <c r="O86" s="74"/>
    </row>
    <row r="87" spans="1:15" ht="21" customHeight="1">
      <c r="A87" s="69" t="s">
        <v>61</v>
      </c>
      <c r="B87" s="209"/>
      <c r="C87" s="210">
        <v>5.7</v>
      </c>
      <c r="D87" s="211"/>
      <c r="E87" s="212">
        <v>4</v>
      </c>
      <c r="F87" s="213">
        <v>5.1</v>
      </c>
      <c r="G87" s="214"/>
      <c r="H87" s="215"/>
      <c r="I87" s="215"/>
      <c r="J87" s="215"/>
      <c r="K87" s="215"/>
      <c r="L87" s="73"/>
      <c r="M87" s="73"/>
      <c r="N87" s="73"/>
      <c r="O87" s="74"/>
    </row>
    <row r="88" spans="1:15" ht="21" customHeight="1">
      <c r="A88" s="69" t="s">
        <v>62</v>
      </c>
      <c r="B88" s="209"/>
      <c r="C88" s="210">
        <v>5.4</v>
      </c>
      <c r="D88" s="211"/>
      <c r="E88" s="212">
        <v>3.8</v>
      </c>
      <c r="F88" s="213">
        <v>5</v>
      </c>
      <c r="G88" s="214"/>
      <c r="H88" s="215"/>
      <c r="I88" s="215"/>
      <c r="J88" s="215"/>
      <c r="K88" s="215"/>
      <c r="L88" s="73"/>
      <c r="M88" s="73"/>
      <c r="N88" s="73"/>
      <c r="O88" s="74"/>
    </row>
    <row r="89" spans="1:15" ht="21" customHeight="1">
      <c r="A89" s="69" t="s">
        <v>63</v>
      </c>
      <c r="B89" s="209"/>
      <c r="C89" s="210">
        <v>5.6</v>
      </c>
      <c r="D89" s="211"/>
      <c r="E89" s="212">
        <v>4</v>
      </c>
      <c r="F89" s="213">
        <v>5.4</v>
      </c>
      <c r="G89" s="214"/>
      <c r="H89" s="215"/>
      <c r="I89" s="215"/>
      <c r="J89" s="215"/>
      <c r="K89" s="215"/>
      <c r="L89" s="73"/>
      <c r="M89" s="73"/>
      <c r="N89" s="73"/>
      <c r="O89" s="74"/>
    </row>
    <row r="90" spans="1:15" ht="21" customHeight="1">
      <c r="A90" s="69" t="s">
        <v>130</v>
      </c>
      <c r="B90" s="209"/>
      <c r="C90" s="210">
        <v>5.4</v>
      </c>
      <c r="D90" s="211"/>
      <c r="E90" s="212">
        <v>4</v>
      </c>
      <c r="F90" s="213">
        <v>5.5</v>
      </c>
      <c r="G90" s="214"/>
      <c r="H90" s="215"/>
      <c r="I90" s="215"/>
      <c r="J90" s="215"/>
      <c r="K90" s="215"/>
      <c r="L90" s="73"/>
      <c r="M90" s="73"/>
      <c r="N90" s="73"/>
      <c r="O90" s="74"/>
    </row>
    <row r="91" spans="1:15" ht="21" customHeight="1">
      <c r="A91" s="69" t="s">
        <v>131</v>
      </c>
      <c r="B91" s="209"/>
      <c r="C91" s="210">
        <v>5.4</v>
      </c>
      <c r="D91" s="211"/>
      <c r="E91" s="212">
        <v>4</v>
      </c>
      <c r="F91" s="213">
        <v>5.8</v>
      </c>
      <c r="G91" s="214"/>
      <c r="H91" s="215"/>
      <c r="I91" s="215"/>
      <c r="J91" s="215"/>
      <c r="K91" s="215"/>
      <c r="L91" s="73"/>
      <c r="M91" s="73"/>
      <c r="N91" s="73"/>
      <c r="O91" s="74"/>
    </row>
    <row r="92" spans="1:15" ht="21" customHeight="1">
      <c r="A92" s="69" t="s">
        <v>66</v>
      </c>
      <c r="B92" s="209"/>
      <c r="C92" s="210">
        <v>5.6</v>
      </c>
      <c r="D92" s="211"/>
      <c r="E92" s="212">
        <v>4.1</v>
      </c>
      <c r="F92" s="213">
        <v>6.1</v>
      </c>
      <c r="G92" s="214"/>
      <c r="H92" s="215"/>
      <c r="I92" s="215"/>
      <c r="J92" s="215"/>
      <c r="K92" s="215"/>
      <c r="L92" s="73"/>
      <c r="M92" s="73"/>
      <c r="N92" s="73"/>
      <c r="O92" s="74"/>
    </row>
    <row r="93" spans="1:15" ht="21" customHeight="1">
      <c r="A93" s="69" t="s">
        <v>132</v>
      </c>
      <c r="B93" s="209"/>
      <c r="C93" s="210">
        <v>5.4</v>
      </c>
      <c r="D93" s="211"/>
      <c r="E93" s="212">
        <v>3.9</v>
      </c>
      <c r="F93" s="213">
        <v>6.2</v>
      </c>
      <c r="G93" s="214"/>
      <c r="H93" s="215"/>
      <c r="I93" s="215"/>
      <c r="J93" s="215"/>
      <c r="K93" s="215"/>
      <c r="L93" s="73"/>
      <c r="M93" s="73"/>
      <c r="N93" s="73"/>
      <c r="O93" s="74"/>
    </row>
    <row r="94" spans="1:15" ht="21" customHeight="1">
      <c r="A94" s="69" t="s">
        <v>68</v>
      </c>
      <c r="B94" s="209"/>
      <c r="C94" s="210">
        <v>5.4</v>
      </c>
      <c r="D94" s="211"/>
      <c r="E94" s="212">
        <v>3.9</v>
      </c>
      <c r="F94" s="213">
        <v>6.6</v>
      </c>
      <c r="G94" s="214"/>
      <c r="H94" s="215"/>
      <c r="I94" s="215"/>
      <c r="J94" s="215"/>
      <c r="K94" s="215"/>
      <c r="L94" s="73"/>
      <c r="M94" s="73"/>
      <c r="N94" s="73"/>
      <c r="O94" s="74"/>
    </row>
    <row r="95" spans="1:15" ht="21" customHeight="1">
      <c r="A95" s="69" t="s">
        <v>69</v>
      </c>
      <c r="B95" s="209"/>
      <c r="C95" s="210">
        <v>5.3</v>
      </c>
      <c r="D95" s="211"/>
      <c r="E95" s="212">
        <v>3.9</v>
      </c>
      <c r="F95" s="213">
        <v>6.9</v>
      </c>
      <c r="G95" s="214"/>
      <c r="H95" s="215"/>
      <c r="I95" s="215"/>
      <c r="J95" s="215"/>
      <c r="K95" s="215"/>
      <c r="L95" s="73"/>
      <c r="M95" s="73"/>
      <c r="N95" s="73"/>
      <c r="O95" s="74"/>
    </row>
    <row r="96" spans="1:15" ht="21" customHeight="1">
      <c r="A96" s="69" t="s">
        <v>70</v>
      </c>
      <c r="B96" s="209"/>
      <c r="C96" s="210">
        <v>5.3</v>
      </c>
      <c r="D96" s="211"/>
      <c r="E96" s="212">
        <v>3.9</v>
      </c>
      <c r="F96" s="213">
        <v>6.4</v>
      </c>
      <c r="G96" s="214"/>
      <c r="H96" s="215"/>
      <c r="I96" s="215"/>
      <c r="J96" s="215"/>
      <c r="K96" s="215"/>
      <c r="L96" s="73"/>
      <c r="M96" s="73"/>
      <c r="N96" s="73"/>
      <c r="O96" s="74"/>
    </row>
    <row r="97" spans="1:15" ht="21" customHeight="1">
      <c r="A97" s="69" t="s">
        <v>59</v>
      </c>
      <c r="B97" s="209"/>
      <c r="C97" s="210">
        <v>5.4</v>
      </c>
      <c r="D97" s="211"/>
      <c r="E97" s="212">
        <v>4.2</v>
      </c>
      <c r="F97" s="213">
        <v>7.7</v>
      </c>
      <c r="G97" s="214"/>
      <c r="H97" s="215"/>
      <c r="I97" s="215"/>
      <c r="J97" s="215"/>
      <c r="K97" s="215"/>
      <c r="L97" s="73"/>
      <c r="M97" s="73"/>
      <c r="N97" s="73"/>
      <c r="O97" s="74"/>
    </row>
    <row r="98" spans="1:15" ht="21" customHeight="1">
      <c r="A98" s="69"/>
      <c r="B98" s="209"/>
      <c r="C98" s="210"/>
      <c r="D98" s="211"/>
      <c r="E98" s="212"/>
      <c r="F98" s="213"/>
      <c r="G98" s="214"/>
      <c r="H98" s="215"/>
      <c r="I98" s="215"/>
      <c r="J98" s="215"/>
      <c r="K98" s="215"/>
      <c r="L98" s="73"/>
      <c r="M98" s="73"/>
      <c r="N98" s="73"/>
      <c r="O98" s="74"/>
    </row>
    <row r="99" spans="1:15" ht="21" customHeight="1">
      <c r="A99" s="69" t="s">
        <v>35</v>
      </c>
      <c r="B99" s="209"/>
      <c r="C99" s="216">
        <f>AVERAGE(C2:C97)</f>
        <v>7.514583333333334</v>
      </c>
      <c r="D99" s="216">
        <f aca="true" t="shared" si="0" ref="D99:G99">AVERAGE(D2:D49)</f>
        <v>6.347916666666669</v>
      </c>
      <c r="E99" s="217">
        <f t="shared" si="0"/>
        <v>5.949999999999998</v>
      </c>
      <c r="F99" s="218">
        <f t="shared" si="0"/>
        <v>5.5375000000000005</v>
      </c>
      <c r="G99" s="219">
        <f t="shared" si="0"/>
        <v>9.421428571428573</v>
      </c>
      <c r="H99" s="215"/>
      <c r="I99" s="215"/>
      <c r="J99" s="215"/>
      <c r="K99" s="215"/>
      <c r="L99" s="73"/>
      <c r="M99" s="73"/>
      <c r="N99" s="73"/>
      <c r="O99" s="74"/>
    </row>
    <row r="100" spans="1:15" ht="20.25" customHeight="1">
      <c r="A100" s="69"/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178"/>
      <c r="M100" s="178"/>
      <c r="N100" s="178"/>
      <c r="O100" s="179"/>
    </row>
  </sheetData>
  <printOptions/>
  <pageMargins left="0.75" right="0.75" top="0.75" bottom="0.75" header="0.25" footer="0.25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